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C:\osebno\LesjakM75\Marija DOKUMENTI\VSEBINA\alternativna goriva_8.5.2020\izvajanje UKREPOV_RAZPISI_POZIVI\TEN-T razpis\za razpis\za kabinet\Obrazci+priloge\poslani Obrazec 1 na Borzen\"/>
    </mc:Choice>
  </mc:AlternateContent>
  <xr:revisionPtr revIDLastSave="0" documentId="13_ncr:1_{80D744E5-A63F-47B8-891B-AF3828080D53}" xr6:coauthVersionLast="47" xr6:coauthVersionMax="47" xr10:uidLastSave="{00000000-0000-0000-0000-000000000000}"/>
  <bookViews>
    <workbookView xWindow="-120" yWindow="-120" windowWidth="25440" windowHeight="15390" firstSheet="1" activeTab="1" xr2:uid="{76BF0BB8-BC7D-49C6-AE4A-8268CEC199F3}"/>
  </bookViews>
  <sheets>
    <sheet name="NAVODILA ZA IZPOLNJEVANJE" sheetId="5" r:id="rId1"/>
    <sheet name="Obrazec št.1_Vloga na razpis" sheetId="2" r:id="rId2"/>
    <sheet name="23_ceste TEN_T" sheetId="4" r:id="rId3"/>
    <sheet name="Podatki" sheetId="3" state="hidden" r:id="rId4"/>
  </sheets>
  <definedNames>
    <definedName name="_xlnm._FilterDatabase" localSheetId="2" hidden="1">'23_ceste TEN_T'!$A$1:$P$400</definedName>
    <definedName name="_xlnm._FilterDatabase" localSheetId="1" hidden="1">'Obrazec št.1_Vloga na razpis'!$A$88:$K$88</definedName>
    <definedName name="_Hlk183529861" localSheetId="3">Podatki!$A$13</definedName>
    <definedName name="_Hlk183529900" localSheetId="3">Podatki!#REF!</definedName>
    <definedName name="_xlnm.Database">#REF!</definedName>
    <definedName name="F_Node">#REF!</definedName>
    <definedName name="_xlnm.Print_Area" localSheetId="0">'NAVODILA ZA IZPOLNJEVANJE'!$A$1:$AD$63</definedName>
    <definedName name="_xlnm.Print_Area" localSheetId="1">'Obrazec št.1_Vloga na razpis'!$A$1:$K$270</definedName>
    <definedName name="_xlnm.Print_Titles" localSheetId="2">'23_ceste TEN_T'!$1:$1</definedName>
  </definedNames>
  <calcPr calcId="191028"/>
  <pivotCaches>
    <pivotCache cacheId="3483" r:id="rId5"/>
    <pivotCache cacheId="3484"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9" i="2" l="1"/>
  <c r="O525" i="4" l="1"/>
  <c r="O524" i="4"/>
  <c r="O523" i="4"/>
  <c r="L409" i="4"/>
  <c r="O521" i="4" s="1"/>
  <c r="O526" i="4" s="1"/>
  <c r="K409" i="4"/>
  <c r="L408" i="4"/>
  <c r="K408" i="4"/>
  <c r="L407" i="4"/>
  <c r="K407" i="4"/>
  <c r="H248" i="4"/>
  <c r="H247" i="4"/>
  <c r="H246" i="4"/>
  <c r="H245" i="4"/>
  <c r="H50" i="4"/>
  <c r="H49" i="4"/>
  <c r="H48" i="4"/>
  <c r="H47" i="4"/>
  <c r="H23" i="4"/>
  <c r="H22" i="4"/>
  <c r="H21" i="4"/>
  <c r="H20" i="4"/>
  <c r="H19" i="4"/>
  <c r="H18" i="4"/>
  <c r="H17" i="4"/>
  <c r="H16" i="4"/>
  <c r="H15" i="4"/>
  <c r="H14" i="4"/>
  <c r="H13" i="4"/>
  <c r="H12" i="4"/>
  <c r="H11" i="4"/>
  <c r="H10" i="4"/>
  <c r="H9" i="4"/>
  <c r="H8" i="4"/>
  <c r="H7" i="4"/>
  <c r="H6" i="4"/>
  <c r="H5" i="4"/>
  <c r="H4" i="4"/>
  <c r="H3" i="4"/>
  <c r="H2" i="4"/>
  <c r="E176" i="2"/>
  <c r="G207" i="2"/>
  <c r="D207" i="2"/>
  <c r="D130" i="2"/>
  <c r="C102" i="2"/>
  <c r="F264" i="2"/>
  <c r="F133" i="2"/>
  <c r="F143" i="2"/>
  <c r="I211" i="2"/>
  <c r="H211" i="2"/>
  <c r="H212" i="2" s="1"/>
  <c r="G211" i="2"/>
  <c r="G210" i="2"/>
  <c r="D211" i="2"/>
  <c r="H99" i="2"/>
  <c r="I207" i="2"/>
  <c r="F211" i="2"/>
  <c r="F212" i="2" s="1"/>
  <c r="E211" i="2"/>
  <c r="I208" i="2"/>
  <c r="H208" i="2"/>
  <c r="H209" i="2" s="1"/>
  <c r="G208" i="2"/>
  <c r="F208" i="2"/>
  <c r="F209" i="2" s="1"/>
  <c r="E208" i="2"/>
  <c r="D208" i="2"/>
  <c r="E207" i="2"/>
  <c r="G56" i="2"/>
  <c r="G91" i="2"/>
  <c r="G200" i="2"/>
  <c r="H402" i="4" l="1"/>
  <c r="H403" i="4" s="1"/>
  <c r="L410" i="4"/>
  <c r="O528" i="4" s="1"/>
  <c r="E217" i="2"/>
  <c r="G212" i="2"/>
  <c r="I209" i="2"/>
  <c r="G209" i="2"/>
  <c r="E209" i="2"/>
  <c r="D209" i="2"/>
  <c r="D217" i="2"/>
  <c r="H67" i="2"/>
  <c r="C246" i="2"/>
  <c r="B247" i="2"/>
  <c r="B246" i="2"/>
  <c r="G162" i="2"/>
  <c r="G161" i="2"/>
  <c r="L54" i="3"/>
  <c r="L59" i="3" s="1"/>
  <c r="L55" i="3"/>
  <c r="L56" i="3"/>
  <c r="L57" i="3"/>
  <c r="L58" i="3"/>
  <c r="L53" i="3"/>
  <c r="F54" i="3"/>
  <c r="F55" i="3"/>
  <c r="F56" i="3"/>
  <c r="F57" i="3"/>
  <c r="F58" i="3"/>
  <c r="F53" i="3"/>
  <c r="L42" i="3"/>
  <c r="L43" i="3"/>
  <c r="L44" i="3"/>
  <c r="L45" i="3"/>
  <c r="L46" i="3"/>
  <c r="L41" i="3"/>
  <c r="F47" i="3"/>
  <c r="F42" i="3"/>
  <c r="F43" i="3"/>
  <c r="F44" i="3"/>
  <c r="F45" i="3"/>
  <c r="F46" i="3"/>
  <c r="F41" i="3"/>
  <c r="C249" i="2"/>
  <c r="C264" i="2"/>
  <c r="A247" i="2"/>
  <c r="C247" i="2"/>
  <c r="A248" i="2"/>
  <c r="B248" i="2"/>
  <c r="C248" i="2"/>
  <c r="A249" i="2"/>
  <c r="B249" i="2"/>
  <c r="A250" i="2"/>
  <c r="B250" i="2"/>
  <c r="C250" i="2"/>
  <c r="A251" i="2"/>
  <c r="B251" i="2"/>
  <c r="C251" i="2"/>
  <c r="A252" i="2"/>
  <c r="B252" i="2"/>
  <c r="C252" i="2"/>
  <c r="A253" i="2"/>
  <c r="B253" i="2"/>
  <c r="C253" i="2"/>
  <c r="A254" i="2"/>
  <c r="B254" i="2"/>
  <c r="C254" i="2"/>
  <c r="A255" i="2"/>
  <c r="B255" i="2"/>
  <c r="C255" i="2"/>
  <c r="A246" i="2"/>
  <c r="A228" i="2"/>
  <c r="B228" i="2"/>
  <c r="C228" i="2"/>
  <c r="A229" i="2"/>
  <c r="B229" i="2"/>
  <c r="C229" i="2"/>
  <c r="A230" i="2"/>
  <c r="B230" i="2"/>
  <c r="C230" i="2"/>
  <c r="A231" i="2"/>
  <c r="B231" i="2"/>
  <c r="C231" i="2"/>
  <c r="A232" i="2"/>
  <c r="B232" i="2"/>
  <c r="C232" i="2"/>
  <c r="A233" i="2"/>
  <c r="B233" i="2"/>
  <c r="C233" i="2"/>
  <c r="A234" i="2"/>
  <c r="B234" i="2"/>
  <c r="C234" i="2"/>
  <c r="A235" i="2"/>
  <c r="B235" i="2"/>
  <c r="C235" i="2"/>
  <c r="A236" i="2"/>
  <c r="B236" i="2"/>
  <c r="C236" i="2"/>
  <c r="A237" i="2"/>
  <c r="B237" i="2"/>
  <c r="C237" i="2"/>
  <c r="A238" i="2"/>
  <c r="B238" i="2"/>
  <c r="C238" i="2"/>
  <c r="B227" i="2"/>
  <c r="C227" i="2"/>
  <c r="A227" i="2"/>
  <c r="H183" i="2"/>
  <c r="H184" i="2"/>
  <c r="H185" i="2"/>
  <c r="H186" i="2"/>
  <c r="H187" i="2"/>
  <c r="H182" i="2"/>
  <c r="F188" i="2"/>
  <c r="G188" i="2"/>
  <c r="E188" i="2"/>
  <c r="H170" i="2"/>
  <c r="H171" i="2"/>
  <c r="H172" i="2"/>
  <c r="H173" i="2"/>
  <c r="H174" i="2"/>
  <c r="H175" i="2"/>
  <c r="F176" i="2"/>
  <c r="G176" i="2"/>
  <c r="B146" i="2"/>
  <c r="H140" i="2"/>
  <c r="H141" i="2" s="1"/>
  <c r="H142" i="2" s="1"/>
  <c r="H143" i="2" s="1"/>
  <c r="D140" i="2"/>
  <c r="D142" i="2" s="1"/>
  <c r="H130" i="2"/>
  <c r="G89" i="2"/>
  <c r="C141" i="2"/>
  <c r="G141" i="2" s="1"/>
  <c r="K130" i="2"/>
  <c r="G131" i="2"/>
  <c r="C131" i="2"/>
  <c r="G90" i="2"/>
  <c r="G92" i="2"/>
  <c r="G93" i="2"/>
  <c r="I93" i="2" s="1"/>
  <c r="L93" i="2" s="1"/>
  <c r="G94" i="2"/>
  <c r="I94" i="2" s="1"/>
  <c r="L94" i="2" s="1"/>
  <c r="G95" i="2"/>
  <c r="I95" i="2" s="1"/>
  <c r="L95" i="2" s="1"/>
  <c r="G96" i="2"/>
  <c r="I96" i="2" s="1"/>
  <c r="L96" i="2" s="1"/>
  <c r="G97" i="2"/>
  <c r="I97" i="2" s="1"/>
  <c r="L97" i="2" s="1"/>
  <c r="G98" i="2"/>
  <c r="I98" i="2" s="1"/>
  <c r="L98" i="2" s="1"/>
  <c r="B85" i="2"/>
  <c r="D85" i="2" s="1"/>
  <c r="G66" i="2"/>
  <c r="I66" i="2" s="1"/>
  <c r="L66" i="2" s="1"/>
  <c r="G65" i="2"/>
  <c r="I65" i="2" s="1"/>
  <c r="L65" i="2" s="1"/>
  <c r="G64" i="2"/>
  <c r="I64" i="2" s="1"/>
  <c r="L64" i="2" s="1"/>
  <c r="I56" i="2"/>
  <c r="L56" i="2" s="1"/>
  <c r="G57" i="2"/>
  <c r="I57" i="2" s="1"/>
  <c r="L57" i="2" s="1"/>
  <c r="G58" i="2"/>
  <c r="I58" i="2" s="1"/>
  <c r="L58" i="2" s="1"/>
  <c r="G59" i="2"/>
  <c r="I59" i="2" s="1"/>
  <c r="L59" i="2" s="1"/>
  <c r="G60" i="2"/>
  <c r="I60" i="2" s="1"/>
  <c r="L60" i="2" s="1"/>
  <c r="G61" i="2"/>
  <c r="G62" i="2"/>
  <c r="I62" i="2" s="1"/>
  <c r="L62" i="2" s="1"/>
  <c r="G63" i="2"/>
  <c r="I63" i="2" s="1"/>
  <c r="L63" i="2" s="1"/>
  <c r="G55" i="2"/>
  <c r="B51" i="2"/>
  <c r="G51" i="2" s="1"/>
  <c r="F24" i="3"/>
  <c r="E57" i="3" s="1"/>
  <c r="F26" i="3"/>
  <c r="M54" i="3" s="1"/>
  <c r="F25" i="3"/>
  <c r="C24" i="3"/>
  <c r="K41" i="3" s="1"/>
  <c r="B24" i="3"/>
  <c r="E46" i="3" s="1"/>
  <c r="B26" i="3"/>
  <c r="C132" i="2" s="1"/>
  <c r="C26" i="3"/>
  <c r="M43" i="3" s="1"/>
  <c r="C25" i="3"/>
  <c r="B25" i="3"/>
  <c r="F18" i="3"/>
  <c r="C18" i="3"/>
  <c r="B18" i="3"/>
  <c r="I210" i="2" l="1"/>
  <c r="I212" i="2" s="1"/>
  <c r="E216" i="2" s="1"/>
  <c r="C130" i="2"/>
  <c r="E42" i="3"/>
  <c r="G130" i="2"/>
  <c r="I130" i="2" s="1"/>
  <c r="C142" i="2"/>
  <c r="G142" i="2" s="1"/>
  <c r="I142" i="2" s="1"/>
  <c r="G53" i="3"/>
  <c r="M53" i="3"/>
  <c r="G58" i="3"/>
  <c r="M58" i="3"/>
  <c r="G57" i="3"/>
  <c r="M57" i="3"/>
  <c r="G56" i="3"/>
  <c r="M56" i="3"/>
  <c r="G55" i="3"/>
  <c r="M55" i="3"/>
  <c r="G54" i="3"/>
  <c r="H57" i="3"/>
  <c r="G132" i="2"/>
  <c r="M42" i="3"/>
  <c r="M41" i="3"/>
  <c r="M46" i="3"/>
  <c r="N46" i="3" s="1"/>
  <c r="M45" i="3"/>
  <c r="M44" i="3"/>
  <c r="G41" i="3"/>
  <c r="G46" i="3"/>
  <c r="H46" i="3"/>
  <c r="G45" i="3"/>
  <c r="G44" i="3"/>
  <c r="G43" i="3"/>
  <c r="G42" i="3"/>
  <c r="H42" i="3" s="1"/>
  <c r="E54" i="3"/>
  <c r="E55" i="3"/>
  <c r="H55" i="3" s="1"/>
  <c r="K53" i="3"/>
  <c r="K57" i="3"/>
  <c r="N57" i="3" s="1"/>
  <c r="O57" i="3" s="1"/>
  <c r="K58" i="3"/>
  <c r="K56" i="3"/>
  <c r="N56" i="3" s="1"/>
  <c r="E53" i="3"/>
  <c r="K55" i="3"/>
  <c r="N55" i="3" s="1"/>
  <c r="E56" i="3"/>
  <c r="H56" i="3" s="1"/>
  <c r="O56" i="3" s="1"/>
  <c r="E58" i="3"/>
  <c r="K54" i="3"/>
  <c r="C140" i="2"/>
  <c r="G140" i="2" s="1"/>
  <c r="I140" i="2" s="1"/>
  <c r="K45" i="3"/>
  <c r="K43" i="3"/>
  <c r="N43" i="3" s="1"/>
  <c r="K42" i="3"/>
  <c r="N42" i="3" s="1"/>
  <c r="K46" i="3"/>
  <c r="K44" i="3"/>
  <c r="E45" i="3"/>
  <c r="H45" i="3" s="1"/>
  <c r="E44" i="3"/>
  <c r="E43" i="3"/>
  <c r="E41" i="3"/>
  <c r="D210" i="2"/>
  <c r="D212" i="2" s="1"/>
  <c r="E210" i="2"/>
  <c r="E212" i="2" s="1"/>
  <c r="I412" i="4"/>
  <c r="E215" i="2"/>
  <c r="F217" i="2"/>
  <c r="G217" i="2" s="1"/>
  <c r="D215" i="2"/>
  <c r="C103" i="2"/>
  <c r="I92" i="2"/>
  <c r="L92" i="2" s="1"/>
  <c r="I61" i="2"/>
  <c r="L61" i="2" s="1"/>
  <c r="G67" i="2"/>
  <c r="G99" i="2"/>
  <c r="I89" i="2"/>
  <c r="N54" i="3"/>
  <c r="F59" i="3"/>
  <c r="L47" i="3"/>
  <c r="N41" i="3"/>
  <c r="H188" i="2"/>
  <c r="H176" i="2"/>
  <c r="I141" i="2"/>
  <c r="D141" i="2"/>
  <c r="E130" i="2"/>
  <c r="C133" i="2"/>
  <c r="I91" i="2"/>
  <c r="L91" i="2" s="1"/>
  <c r="I90" i="2"/>
  <c r="L90" i="2" s="1"/>
  <c r="E85" i="2"/>
  <c r="F85" i="2"/>
  <c r="G85" i="2"/>
  <c r="C70" i="2"/>
  <c r="D70" i="2" s="1"/>
  <c r="C69" i="2"/>
  <c r="I55" i="2"/>
  <c r="L55" i="2" s="1"/>
  <c r="D51" i="2"/>
  <c r="E51" i="2"/>
  <c r="F51" i="2"/>
  <c r="F27" i="3"/>
  <c r="C27" i="3"/>
  <c r="B27" i="3"/>
  <c r="K59" i="3" l="1"/>
  <c r="H43" i="3"/>
  <c r="O43" i="3" s="1"/>
  <c r="G47" i="3"/>
  <c r="M47" i="3"/>
  <c r="N58" i="3"/>
  <c r="M59" i="3"/>
  <c r="H58" i="3"/>
  <c r="O58" i="3" s="1"/>
  <c r="H53" i="3"/>
  <c r="G59" i="3"/>
  <c r="N53" i="3"/>
  <c r="O55" i="3"/>
  <c r="P55" i="3" s="1"/>
  <c r="H54" i="3"/>
  <c r="O54" i="3" s="1"/>
  <c r="N45" i="3"/>
  <c r="O45" i="3" s="1"/>
  <c r="N44" i="3"/>
  <c r="O46" i="3"/>
  <c r="O42" i="3"/>
  <c r="H44" i="3"/>
  <c r="P56" i="3"/>
  <c r="N59" i="3"/>
  <c r="E59" i="3"/>
  <c r="K47" i="3"/>
  <c r="H41" i="3"/>
  <c r="E47" i="3"/>
  <c r="G100" i="2"/>
  <c r="D69" i="2"/>
  <c r="F215" i="2"/>
  <c r="D103" i="2"/>
  <c r="D216" i="2"/>
  <c r="F216" i="2" s="1"/>
  <c r="G216" i="2" s="1"/>
  <c r="G68" i="2"/>
  <c r="D102" i="2"/>
  <c r="H131" i="2"/>
  <c r="H132" i="2" s="1"/>
  <c r="H133" i="2" s="1"/>
  <c r="C34" i="3"/>
  <c r="C35" i="3"/>
  <c r="P57" i="3" s="1"/>
  <c r="C32" i="3"/>
  <c r="P54" i="3" s="1"/>
  <c r="C33" i="3"/>
  <c r="C36" i="3"/>
  <c r="C31" i="3"/>
  <c r="B33" i="3"/>
  <c r="D33" i="3" s="1"/>
  <c r="B36" i="3"/>
  <c r="B31" i="3"/>
  <c r="B32" i="3"/>
  <c r="B34" i="3"/>
  <c r="B35" i="3"/>
  <c r="O53" i="3" l="1"/>
  <c r="N47" i="3"/>
  <c r="P58" i="3"/>
  <c r="P53" i="3"/>
  <c r="H59" i="3"/>
  <c r="P45" i="3"/>
  <c r="O44" i="3"/>
  <c r="P44" i="3" s="1"/>
  <c r="P46" i="3"/>
  <c r="P42" i="3"/>
  <c r="O41" i="3"/>
  <c r="P41" i="3" s="1"/>
  <c r="H47" i="3"/>
  <c r="P43" i="3"/>
  <c r="D34" i="3"/>
  <c r="D35" i="3"/>
  <c r="D32" i="3"/>
  <c r="D36" i="3"/>
  <c r="C37" i="3"/>
  <c r="B37" i="3"/>
  <c r="D31" i="3"/>
  <c r="D37" i="3" l="1"/>
  <c r="E163" i="2" l="1"/>
  <c r="F163" i="2"/>
  <c r="D163" i="2"/>
  <c r="J143" i="2"/>
  <c r="G143" i="2"/>
  <c r="C143" i="2"/>
  <c r="K142" i="2"/>
  <c r="K141" i="2"/>
  <c r="K140" i="2"/>
  <c r="J133" i="2"/>
  <c r="G133" i="2"/>
  <c r="K132" i="2"/>
  <c r="K131" i="2"/>
  <c r="D131" i="2"/>
  <c r="G163" i="2" l="1"/>
  <c r="H163" i="2" s="1"/>
  <c r="K143" i="2"/>
  <c r="D147" i="2" s="1"/>
  <c r="E141" i="2"/>
  <c r="E140" i="2"/>
  <c r="K133" i="2"/>
  <c r="C147" i="2" s="1"/>
  <c r="D132" i="2"/>
  <c r="E131" i="2"/>
  <c r="I131" i="2"/>
  <c r="G154" i="2" l="1"/>
  <c r="E147" i="2"/>
  <c r="E142" i="2"/>
  <c r="E143" i="2" s="1"/>
  <c r="D143" i="2"/>
  <c r="I143" i="2"/>
  <c r="E132" i="2"/>
  <c r="E133" i="2" s="1"/>
  <c r="D133" i="2"/>
  <c r="I132" i="2"/>
  <c r="I133" i="2" s="1"/>
  <c r="H161" i="2" l="1"/>
  <c r="L176" i="2"/>
  <c r="G155" i="2"/>
  <c r="C146" i="2"/>
  <c r="D146" i="2"/>
  <c r="L188" i="2" l="1"/>
  <c r="H162" i="2"/>
  <c r="E146" i="2"/>
  <c r="F147" i="2" s="1"/>
</calcChain>
</file>

<file path=xl/sharedStrings.xml><?xml version="1.0" encoding="utf-8"?>
<sst xmlns="http://schemas.openxmlformats.org/spreadsheetml/2006/main" count="5085" uniqueCount="947">
  <si>
    <t>NAVODILA ZA IZPOLNJEVANJE</t>
  </si>
  <si>
    <t xml:space="preserve">Splošno </t>
  </si>
  <si>
    <t>Podatke vnašate v rumeno obarvana polja, ki se po vnosu razbarvajo. Ostala polja se po vašem izboru samodejno izpolnijo in so zaklenjena. Vrstice in stolpce lahko po potrebi razširite.</t>
  </si>
  <si>
    <t>1. SPLOŠNI PODATKI O VLOGI IN VLAGATELJU</t>
  </si>
  <si>
    <t xml:space="preserve">V to poglavje vnesete splošne podatke o vlogi in vlagatelju. </t>
  </si>
  <si>
    <r>
      <t xml:space="preserve">Sklop na katerega dajete vlogo izberete iz seznama </t>
    </r>
    <r>
      <rPr>
        <b/>
        <sz val="12"/>
        <color theme="1"/>
        <rFont val="Aptos Narrow"/>
        <family val="2"/>
        <scheme val="minor"/>
      </rPr>
      <t>"Izberi iz seznama"</t>
    </r>
    <r>
      <rPr>
        <sz val="12"/>
        <color theme="1"/>
        <rFont val="Aptos Narrow"/>
        <family val="2"/>
        <scheme val="minor"/>
      </rPr>
      <t>. Po izboru sklopa se sivo in belo obarvana polja v poglavju 3 in 4 samodejno izpolnijo. Iz seznama izberete tudi ali vlogo oddajate samostojno ali kot vodilni partner v konzorciju.</t>
    </r>
  </si>
  <si>
    <t>2. KRATEK OPIS PROJEKTA</t>
  </si>
  <si>
    <t>V to poglavje vnesete kratek opis projekta (namen in cilj; trenutno stanje; doseganje posebnih zahtev glede lokacije PP) pri čemer upoštevate omejitve za število znakov.</t>
  </si>
  <si>
    <t>3. PODATKI O POLNILNIH PARKIH (PP)</t>
  </si>
  <si>
    <r>
      <t xml:space="preserve">V tem poglavju se najprej izpišejo minimalne zahteve za posamezen sklop (siva in bela polja) glede na izbor razpisnega sklopa v prvem poglavju. Nadaljnje je potrebno izpolniti preglednici za vsak PP posebej. </t>
    </r>
    <r>
      <rPr>
        <b/>
        <sz val="12"/>
        <color theme="1"/>
        <rFont val="Aptos Narrow"/>
        <family val="2"/>
        <scheme val="minor"/>
      </rPr>
      <t xml:space="preserve">Ena vrstica pomeni en PP </t>
    </r>
    <r>
      <rPr>
        <sz val="12"/>
        <color theme="1"/>
        <rFont val="Aptos Narrow"/>
        <family val="2"/>
        <scheme val="minor"/>
      </rPr>
      <t>(na eni strani ceste)</t>
    </r>
    <r>
      <rPr>
        <b/>
        <sz val="12"/>
        <color theme="1"/>
        <rFont val="Aptos Narrow"/>
        <family val="2"/>
        <scheme val="minor"/>
      </rPr>
      <t>.</t>
    </r>
    <r>
      <rPr>
        <sz val="12"/>
        <color theme="1"/>
        <rFont val="Aptos Narrow"/>
        <family val="2"/>
        <scheme val="minor"/>
      </rPr>
      <t xml:space="preserve"> Za namene preverjanja razpisnih pogojev, v kolikor ima </t>
    </r>
    <r>
      <rPr>
        <u/>
        <sz val="12"/>
        <color theme="1"/>
        <rFont val="Aptos Narrow"/>
        <family val="2"/>
        <scheme val="minor"/>
      </rPr>
      <t>PP dostop iz obeh smeri, vnesite podatke dvakrat za vsak dostop posebej</t>
    </r>
    <r>
      <rPr>
        <sz val="12"/>
        <color theme="1"/>
        <rFont val="Aptos Narrow"/>
        <family val="2"/>
        <scheme val="minor"/>
      </rPr>
      <t xml:space="preserve"> (št. minimalno zahtevanih PM in priključna moč se tako  preveri ločeno). Spodaj podajamo navodila za izpolnjevanje preglednic v poglavju 3.</t>
    </r>
  </si>
  <si>
    <t>STOLPEC</t>
  </si>
  <si>
    <t>NAVODILA IN OBRAZLOŽITVE</t>
  </si>
  <si>
    <t>Zap. št.</t>
  </si>
  <si>
    <t>PP so zaradi večje preglednosti vloge in sledljivosti prilog k vlogi oštevilčeni (1a, 2a,…(lahka vozila) 1b, 2b…(težka vozila)). V enakem zaporedju v poglavju 6 vnesete tudi priloženo projektno dokumentacijo; priloge k Obrazcu 4 - Izkazovanje pravice do vzpostavitve PP…, itd.</t>
  </si>
  <si>
    <t>Omrežje TEN-T (jedrno/celovito/izjema)</t>
  </si>
  <si>
    <r>
      <t xml:space="preserve">Iz zbirnega seznama izberete lokacijo PP na omrežju TEN-T: </t>
    </r>
    <r>
      <rPr>
        <b/>
        <sz val="12"/>
        <color theme="1"/>
        <rFont val="Aptos Narrow"/>
        <family val="2"/>
        <scheme val="minor"/>
      </rPr>
      <t xml:space="preserve">jedrno (min.zahteve) </t>
    </r>
    <r>
      <rPr>
        <sz val="12"/>
        <color theme="1"/>
        <rFont val="Aptos Narrow"/>
        <family val="2"/>
        <scheme val="minor"/>
      </rPr>
      <t xml:space="preserve">- pomeni PP s katerim izpolnjujete min. zahteve na jedrnem omrežju; </t>
    </r>
    <r>
      <rPr>
        <b/>
        <sz val="12"/>
        <color theme="1"/>
        <rFont val="Aptos Narrow"/>
        <family val="2"/>
        <scheme val="minor"/>
      </rPr>
      <t>celovito (min.zahteve)</t>
    </r>
    <r>
      <rPr>
        <sz val="12"/>
        <color theme="1"/>
        <rFont val="Aptos Narrow"/>
        <family val="2"/>
        <scheme val="minor"/>
      </rPr>
      <t xml:space="preserve"> - pomeni PP s katerim izkazujete min. zahteve na celovitem omrežju (v kolikor relevantno za vaš sklop); </t>
    </r>
    <r>
      <rPr>
        <b/>
        <sz val="12"/>
        <color theme="1"/>
        <rFont val="Aptos Narrow"/>
        <family val="2"/>
        <scheme val="minor"/>
      </rPr>
      <t xml:space="preserve">urbano vozlišče (min.zahteve) </t>
    </r>
    <r>
      <rPr>
        <sz val="12"/>
        <color theme="1"/>
        <rFont val="Aptos Narrow"/>
        <family val="2"/>
        <scheme val="minor"/>
      </rPr>
      <t xml:space="preserve">- pomeni PP s katerim izpolnjujete min. zahteve v urbanem vozlišču (za težka vozila) - relevantno za ljubljanski obroč in štajerski krak;   </t>
    </r>
    <r>
      <rPr>
        <b/>
        <sz val="12"/>
        <color theme="1"/>
        <rFont val="Aptos Narrow"/>
        <family val="2"/>
        <scheme val="minor"/>
      </rPr>
      <t xml:space="preserve">izjema (primorski k. 600kW) (min.zahteve) - </t>
    </r>
    <r>
      <rPr>
        <sz val="12"/>
        <color theme="1"/>
        <rFont val="Aptos Narrow"/>
        <family val="2"/>
        <scheme val="minor"/>
      </rPr>
      <t xml:space="preserve">pomeni izjemo, ki je možna le na primorskem kraku </t>
    </r>
    <r>
      <rPr>
        <u/>
        <sz val="12"/>
        <color theme="1"/>
        <rFont val="Aptos Narrow"/>
        <family val="2"/>
        <scheme val="minor"/>
      </rPr>
      <t>za lahka vozila</t>
    </r>
    <r>
      <rPr>
        <sz val="12"/>
        <color theme="1"/>
        <rFont val="Aptos Narrow"/>
        <family val="2"/>
        <scheme val="minor"/>
      </rPr>
      <t xml:space="preserve"> in sicer v primeru, da se eden PP na vsaki strani ceste namesto na jedrnem omrežju vzpostavi na relaciji Razdrto-Šempeter-Vrtojba; </t>
    </r>
    <r>
      <rPr>
        <b/>
        <sz val="12"/>
        <color theme="1"/>
        <rFont val="Aptos Narrow"/>
        <family val="2"/>
        <scheme val="minor"/>
      </rPr>
      <t>izjema (primorski k. 300kW) (min.zahteve)</t>
    </r>
    <r>
      <rPr>
        <sz val="12"/>
        <color theme="1"/>
        <rFont val="Aptos Narrow"/>
        <family val="2"/>
        <scheme val="minor"/>
      </rPr>
      <t xml:space="preserve"> - pomeni izjemo, ki je možna le na primorskem kraku </t>
    </r>
    <r>
      <rPr>
        <u/>
        <sz val="12"/>
        <color theme="1"/>
        <rFont val="Aptos Narrow"/>
        <family val="2"/>
        <scheme val="minor"/>
      </rPr>
      <t>za lahka vozila</t>
    </r>
    <r>
      <rPr>
        <sz val="12"/>
        <color theme="1"/>
        <rFont val="Aptos Narrow"/>
        <family val="2"/>
        <scheme val="minor"/>
      </rPr>
      <t xml:space="preserve"> in sicer v primeru, da se eden PP na vsaki strani ceste namesto na celovitem omrežju vzpostavi na relaciji Razdrto-Šempeter-Vrtojba;</t>
    </r>
    <r>
      <rPr>
        <b/>
        <sz val="12"/>
        <color theme="1"/>
        <rFont val="Aptos Narrow"/>
        <family val="2"/>
        <scheme val="minor"/>
      </rPr>
      <t xml:space="preserve"> jedrno/celovito/izjema (primorski krak)/urbano vozlišče (</t>
    </r>
    <r>
      <rPr>
        <b/>
        <u/>
        <sz val="12"/>
        <color theme="1"/>
        <rFont val="Aptos Narrow"/>
        <family val="2"/>
        <scheme val="minor"/>
      </rPr>
      <t>dodatni PP</t>
    </r>
    <r>
      <rPr>
        <b/>
        <sz val="12"/>
        <color theme="1"/>
        <rFont val="Aptos Narrow"/>
        <family val="2"/>
        <scheme val="minor"/>
      </rPr>
      <t xml:space="preserve">) - </t>
    </r>
    <r>
      <rPr>
        <sz val="12"/>
        <color theme="1"/>
        <rFont val="Aptos Narrow"/>
        <family val="2"/>
        <scheme val="minor"/>
      </rPr>
      <t>pomeni dodatni PP v primeru, da boste poleg minimalno zahtevanih PP na omrežju TEN-T ali na razdalji do 3 km vožnje od najbližjega izvoza s ceste TEN-T vzpostavili dodatni PP z dodatnimi PM (tj. na drugi lokaciji kot minimalno zahtevane PP). V tem primeru, ker ne gre za isto lokacijo kot za minimalno zahtevani PP, št. PM vnesete le v stolpec H.</t>
    </r>
  </si>
  <si>
    <t>Lokacija PP (ulica, hišna št., kraj)</t>
  </si>
  <si>
    <t>Vnesite lokacijo - ulica, hišna št. in kraj oz. najbližjo lokacijo stavbe na predmetni lokaciji.</t>
  </si>
  <si>
    <t>Latituda (zemljepisna širina)</t>
  </si>
  <si>
    <t>Vnesete koordinato zemljepisne širine (Lat. npr. 46.05213276641625), koordinati dobite na google zemljevidu tako, da na izbrani lokaciji kliknete desni gumb na računalniški miški.</t>
  </si>
  <si>
    <t>Longituda (geografska dolžina)</t>
  </si>
  <si>
    <t>Vnesete koordinato zemljepisne dolžine (Lon. npr. 14.452849369753942) (koordinati dobite na google zemljevidu tako, da na izbrani lokaciji kliknete desni gumb na računalniški miški).</t>
  </si>
  <si>
    <t>PP je na počivališču omrežja TEN-T (NE velja za urbana vozlišča)</t>
  </si>
  <si>
    <r>
      <t xml:space="preserve">V tem stolpcu izberete ali je PP na enem od počivališč TEN-T- </t>
    </r>
    <r>
      <rPr>
        <b/>
        <sz val="12"/>
        <color theme="1"/>
        <rFont val="Aptos Narrow"/>
        <family val="2"/>
        <scheme val="minor"/>
      </rPr>
      <t>glejte zavihek "23_ceste TEN-T"</t>
    </r>
    <r>
      <rPr>
        <sz val="12"/>
        <color theme="1"/>
        <rFont val="Aptos Narrow"/>
        <family val="2"/>
        <scheme val="minor"/>
      </rPr>
      <t xml:space="preserve">. Izberite DA/NE/urbano vozlišče. Izbor DA/NE velja le za cestno omrežje TEN-T (jedrno/celovito). V kolikor PP ni na omrežju TEN-T je lahko do največ 3000 m vozne razdalje od najbližjega izvoza s ceste TEN-T. </t>
    </r>
  </si>
  <si>
    <t>Število minimalno zahtevanih PM (150/350 kW)</t>
  </si>
  <si>
    <t xml:space="preserve">Št. min. zahtevanih PM se izpiše avtomatsko glede na izbor v stolpcu "Omrežje TEN-T (jedrno/celovito/izjema/urbano vozlišče)". </t>
  </si>
  <si>
    <t>Št. dodatnih PM (150/350 kW)</t>
  </si>
  <si>
    <t>V kolikor boste na PP parku poleg minimalno  zahtevanih PM vzpostavili še dodatna PM, vnesete št. le teh v ta stolpec. Enako velja za morebitni dodatni PP. V kolikor  PP za težka vozila v prehodnem obdobju omogoča rabo polnilne infrastrukture tudi za lahka vozila v skladu s točko 6.3.2 javnega razpisa, se kot dodatna PM ne morejo šteti PM, ki bodo namenjena lahkih vozilom v primeru skupne rabe PP primarno namenjenega težkim vozilom in jih ne vnašate v stolpec H. Prav tako se kot dodatna PM ne morejo šteti PM sofinancirana iz drugih javnih virov, tj. nacionalnih ali Evropske unije (npr. program IPE/CEF).</t>
  </si>
  <si>
    <r>
      <t>Zahtevana priključna moč</t>
    </r>
    <r>
      <rPr>
        <b/>
        <u/>
        <sz val="10"/>
        <color theme="1"/>
        <rFont val="Arial"/>
        <family val="2"/>
        <charset val="238"/>
      </rPr>
      <t xml:space="preserve"> v kW</t>
    </r>
    <r>
      <rPr>
        <b/>
        <sz val="10"/>
        <color theme="1"/>
        <rFont val="Arial"/>
        <family val="2"/>
        <charset val="238"/>
      </rPr>
      <t xml:space="preserve"> (min. PM+dodatna PM)</t>
    </r>
  </si>
  <si>
    <r>
      <t xml:space="preserve">Zahtevana priključna moč se izračuna avtomatično glede na minimalno število zahtevanih PM ter vneseno število dodatnih PM.  Tj.  </t>
    </r>
    <r>
      <rPr>
        <b/>
        <sz val="12"/>
        <color theme="1"/>
        <rFont val="Aptos Narrow"/>
        <family val="2"/>
        <scheme val="minor"/>
      </rPr>
      <t>za lahka vozila -</t>
    </r>
    <r>
      <rPr>
        <sz val="12"/>
        <color theme="1"/>
        <rFont val="Aptos Narrow"/>
        <family val="2"/>
        <scheme val="minor"/>
      </rPr>
      <t xml:space="preserve"> 150 kW na minimalno zahtevano PM ter 50 % oz. 75 kW na dodatno PM; </t>
    </r>
    <r>
      <rPr>
        <b/>
        <sz val="12"/>
        <color theme="1"/>
        <rFont val="Aptos Narrow"/>
        <family val="2"/>
        <scheme val="minor"/>
      </rPr>
      <t xml:space="preserve">za težka vozila </t>
    </r>
    <r>
      <rPr>
        <sz val="12"/>
        <color theme="1"/>
        <rFont val="Aptos Narrow"/>
        <family val="2"/>
        <scheme val="minor"/>
      </rPr>
      <t>-  245 kW (70 % od 350 kW) na minimalno zahtevano PM ter 175 kW (50 % od 350 kW) na dodatno PM.</t>
    </r>
  </si>
  <si>
    <r>
      <t xml:space="preserve">Priključna moč v </t>
    </r>
    <r>
      <rPr>
        <b/>
        <u/>
        <sz val="10"/>
        <color theme="1"/>
        <rFont val="Arial"/>
        <family val="2"/>
        <charset val="238"/>
      </rPr>
      <t>kW</t>
    </r>
    <r>
      <rPr>
        <b/>
        <sz val="10"/>
        <color theme="1"/>
        <rFont val="Arial"/>
        <family val="2"/>
        <charset val="238"/>
      </rPr>
      <t xml:space="preserve"> na distribucijskem omrežju za PP (razvidno iz SZP)</t>
    </r>
  </si>
  <si>
    <t>Vnesite dejansko zagotovljeno oz. načrtovano priključno moč, ki mora biti vsaj enaka izračunu v predhodnem stolpcu. V stolpcu L (siva polja) se avtomatično preverja zahtevana priključna moč glede na vnose v stolpca I in J.</t>
  </si>
  <si>
    <t>Št. izdanega SZP</t>
  </si>
  <si>
    <t xml:space="preserve">Vnesite številko izdanega SZP (soglasja za priključitev uporabnika na distribucijski sistem s katerim izkazujete zahtevano priključno moč v skladu z razpisnimi pogoji). </t>
  </si>
  <si>
    <r>
      <rPr>
        <b/>
        <sz val="12"/>
        <color theme="1"/>
        <rFont val="Aptos Narrow"/>
        <family val="2"/>
        <scheme val="minor"/>
      </rPr>
      <t>Kontrolne funkcije</t>
    </r>
    <r>
      <rPr>
        <sz val="12"/>
        <color theme="1"/>
        <rFont val="Aptos Narrow"/>
        <family val="2"/>
        <scheme val="minor"/>
      </rPr>
      <t xml:space="preserve"> - avtomatično se kontrolirajo vnosi minimalno zahtevanih PP oz. PM. V kolikor minimalne zahteve niso izpolnjene - tj. za izbrani krak oz. sklop niste vnesli dovolj ali pravilnih vnosov v stolpec "Omrežje TEN-T(jedrno/celovito/izjema/urbano vozlišče)" se vam izpiše napaka oz. "Vneseni izbor ne ustreza min.št. PM za izbrani krak". V tem primeru preverite izbor lokacije PP na omrežju TEN-T - št. vnosov PP v stolpec "Omrežje TEN-T(jedrno/celovito/izjema/urbano vozlišče)" se mora ujemati s številom v stolpcih D in E.</t>
    </r>
  </si>
  <si>
    <r>
      <rPr>
        <b/>
        <sz val="12"/>
        <color theme="1"/>
        <rFont val="Aptos Narrow"/>
        <family val="2"/>
        <scheme val="minor"/>
      </rPr>
      <t xml:space="preserve">Sledite ostalim navodilom pod preglednicama </t>
    </r>
    <r>
      <rPr>
        <sz val="12"/>
        <color theme="1"/>
        <rFont val="Aptos Narrow"/>
        <family val="2"/>
        <scheme val="minor"/>
      </rPr>
      <t xml:space="preserve">- označite in naavedite št. PP, če je kateri izmed PP dostopen iz obeh smeri ceste; navedite razdaljo PP od omrežja TEN-T, če ni na cestnem omrežju TEN-T; navedite, če PP za težka vozila omogoča rabo polnilne infrastrukture tudi lahka vozila v prehodnem obdobju. </t>
    </r>
  </si>
  <si>
    <t>4. FINANČNI IN ČASOVNI NAČRT PROJEKTA</t>
  </si>
  <si>
    <t xml:space="preserve">Pri točki 4.1 v preglednici a) in b) vnesite zahtevano višino upravičenih stroškov po kategorijah stroškov. Glede na izbor sklopa se avtomatično izpolnijo siva polja. Vrednosti upravičenih stroškov posameznih kategorij ne smejo presegati maksimalnih upravičenih stroškov. V primeru, da te vrednosti presežete, se vnešena vrednost prečrta, celica pa obarva z rdečo. Skupna zahteva višina upravičenih stroškov mora biti nižja od celotne referenčne vrednosti izbranega sklopa, tj. ne sme biti enaka ali večja. V točki 4.2 vnesete celotno vrednost projekta z DDV in brez DDV ter finančni načrt po letih. V točki 4.3 v primeru konzorcija porazdelite upravičene stroške in lastne vire po partnerjih kot izhaja iz priložene konzorcijske pogodbe. V točki 4.4 vnesite časovni načrt in kratek opis aktivnosti (trenutno stanje in predvidene aktivnosti oz. izvedene aktivnosti ter morebitna tveganja, ki bi lahko vplivala na pravočasnot izvedbe). </t>
  </si>
  <si>
    <t>5. KAZALNIKI PROJEKTA</t>
  </si>
  <si>
    <t>Kazalniki projekta se seštejejo avtomatično glede na izbor oz. vnose v preglednici v poglavju 3. V kolikor se pojavi napaka in izpis "Napaka popravite vnose v tabelah v 3. poglavju" pomeni, da je potrebno preveriti vnose v stolpcu "Omrežje TEN-T (jedrno/celovito/izjema/urbano vozlišče)" - tj. npr. vnešeno je št. dodatnih PM v stolpec H ni pa izbrana lokacija PP v stolpcu "Omrežje TEN-T (jedrno/celovito/izjema/urbano vozlišče)" .</t>
  </si>
  <si>
    <t>6. PODATKI O PRILOŽENI PROJEKTNI DOKUMENTACIJI ZA IZKAZOVANJE RAZPISNIH POGOJEV GLEDE ZASNOVE POLNILNIH PARKOV IN PRIKLJUČITVE NA ELEKTRODISTRIBUCIJSKO OMREŽJE</t>
  </si>
  <si>
    <t>V tem poglavju po vrsti PP, kot so navedeni v poglavju 3, vnesete podatke o projektni dokumentaciji na podlagi katere se bodo preverjali razpisni pogoji za vzpostavitev PP. Podatki o PP v sivih celicah se avtomatično prenesejo iz poglavja 3. K projektni dokumentaciji oz. vlogi morajo biti priložena tudi vsa potrebna soglasja/mnenja kot so navedena v projektni dokumentaciji (za ureditev PP je obvezno soglasje občine glede skladnosti projekta s prostorskim načrtom, za elektroenergetsko infrastrukturo oz. priključekureditev je obvezno SZP in soglasje občine glede skladnosti s prostorskim načrtom).</t>
  </si>
  <si>
    <t xml:space="preserve">Na koncu obrazca lahko vnesite opombe/dodatne obrazložitve v kolikor relevantno in niso zajeti v tem obrazcu ali jih ni mogoče vpisati. </t>
  </si>
  <si>
    <t>Preden obrazec natisnete in podpišete ali pretvorite v pdf in elektronsko podpišete, preverite kontrolne funkcije. Vse kontrole morajo biti pozitivne ("OK") sicer popravite vnose. Pri točki 4.3 so kontrolne funkcije relevantne le v primeru konzorcija (stolpec L-siva polja). Izpolnjen "Obrazecšt.1: Vloga na razpis" k vlogi priložite tudi v izvorni datoteki programa Excel.</t>
  </si>
  <si>
    <t xml:space="preserve">Obrazec št. 1 : Vloga na javni razpis </t>
  </si>
  <si>
    <t>Javni razpis za sofinanciranje vzpostavitve javno dostopnih polnilnih parkov ob omrežju TEN-T  (oznaka: JR SPP TEN-T)</t>
  </si>
  <si>
    <t>Naziv projekta</t>
  </si>
  <si>
    <t>Sklop na katerega dajete vlogo</t>
  </si>
  <si>
    <t>Izberi iz seznama</t>
  </si>
  <si>
    <t>Vlogo oddajam - samostojno/kot vodilni partner konzorcija</t>
  </si>
  <si>
    <t>Podatki o vlagatelju</t>
  </si>
  <si>
    <t>Uradni naziv vlagatelja</t>
  </si>
  <si>
    <t>Registrirana glavna dejavnost (SKD klasifikacija)</t>
  </si>
  <si>
    <t>Registrirane druge dejavnosti (v kolikor relevantno)</t>
  </si>
  <si>
    <t>Naslov (ulica, hišna številka)</t>
  </si>
  <si>
    <t>Pošta (številka in kraj)</t>
  </si>
  <si>
    <t>Davčna številka</t>
  </si>
  <si>
    <t>Matična številka</t>
  </si>
  <si>
    <t>Številka transakcijskega računa</t>
  </si>
  <si>
    <t>Transakcijski račun je odprt pri:</t>
  </si>
  <si>
    <t>Ime in priimek zakonitega zastopnika vlagatelja</t>
  </si>
  <si>
    <t>Uradni elektronski naslov vlagatelja</t>
  </si>
  <si>
    <t>Ime in priimek skrbnika/skrbnice pogodbe (v primeru izbrane vloge)</t>
  </si>
  <si>
    <t>Elektronski naslov skrbnika/skrbnice pogodbe</t>
  </si>
  <si>
    <t xml:space="preserve">2.1 Namen in cilji projekta </t>
  </si>
  <si>
    <r>
      <t xml:space="preserve">2.2 Opis trenutnega stanja </t>
    </r>
    <r>
      <rPr>
        <sz val="11"/>
        <rFont val="Arial"/>
        <family val="2"/>
        <charset val="238"/>
      </rPr>
      <t>(npr. stanje na kraku za katerega dajete vlogo, stanje na izbranih lokacijah, ipd.)</t>
    </r>
  </si>
  <si>
    <t>2.3 Opis doseganja dodatnih zahtev glede lokacije PP (relevantno za štajerski, primorski in dolenjski krak) ter v primeru izjeme za primorski krak v skladu s točko 5.1 petega poglavja razpisne dokumentacije</t>
  </si>
  <si>
    <t>a) Polnilni parki za lahka vozila</t>
  </si>
  <si>
    <t>Minimalne zahteve razpisa</t>
  </si>
  <si>
    <t xml:space="preserve">Število PP v obe smeri ceste skupaj </t>
  </si>
  <si>
    <t xml:space="preserve">Število PM v obe smeri ceste skupaj </t>
  </si>
  <si>
    <t xml:space="preserve">SKLOP </t>
  </si>
  <si>
    <t>jedrno (600 kW)</t>
  </si>
  <si>
    <t>celovito (300 kW)</t>
  </si>
  <si>
    <t>jedrno (150 kW)</t>
  </si>
  <si>
    <t>celovito (150 kW)</t>
  </si>
  <si>
    <t>Podatke vnesite za vsak PP posebej.</t>
  </si>
  <si>
    <t>Število minimalno zahtevanih PM (150 kW)</t>
  </si>
  <si>
    <t>Št. dodatnih PM (150 kW)</t>
  </si>
  <si>
    <t>Kontrola - priključna moč</t>
  </si>
  <si>
    <t>1a</t>
  </si>
  <si>
    <t>2a</t>
  </si>
  <si>
    <t>3a</t>
  </si>
  <si>
    <t>4a</t>
  </si>
  <si>
    <t>5a</t>
  </si>
  <si>
    <t>6a</t>
  </si>
  <si>
    <t>7a</t>
  </si>
  <si>
    <t>8a</t>
  </si>
  <si>
    <t>9a</t>
  </si>
  <si>
    <t>10a</t>
  </si>
  <si>
    <t>11a</t>
  </si>
  <si>
    <t>12a</t>
  </si>
  <si>
    <t>skupaj</t>
  </si>
  <si>
    <t>Minimalno št. PM na jedrnem omrežju</t>
  </si>
  <si>
    <t>Minimalno št. PM na celovitem omrežju</t>
  </si>
  <si>
    <r>
      <t xml:space="preserve">Za PP, ki niso na omrežju TEN-T (izbor v stolpcu F je NE) za vsak PP (1a, 2a, 3a…) po vrsti navedite razdaljo v metrih od najbližjega izvoza iz ceste TEN-T do polnilnega parka (ne sme preseči 3000 m). Navedeno </t>
    </r>
    <r>
      <rPr>
        <b/>
        <u/>
        <sz val="11"/>
        <color theme="1"/>
        <rFont val="Arial"/>
        <family val="2"/>
        <charset val="238"/>
      </rPr>
      <t>ne velja za urbana vozlišča.</t>
    </r>
  </si>
  <si>
    <t>Med navedenimi PP je PP, ki ima možnost dostopa iz obeh smeri ceste?</t>
  </si>
  <si>
    <t>V kolikor DA, navedite št. teh PP (1a, 2a, 3a…)</t>
  </si>
  <si>
    <t>b) Polnilni parki za težka vozila</t>
  </si>
  <si>
    <t>jedrno (1400 kW)</t>
  </si>
  <si>
    <t>urbano vozlišče (1400 kW)</t>
  </si>
  <si>
    <t>jedrno (350 kW)</t>
  </si>
  <si>
    <t>urbana vozlišča (350 kW)</t>
  </si>
  <si>
    <t>Omrežje TEN-T (jedrno/urbano vozlišče)</t>
  </si>
  <si>
    <t>Lokacija (ulica, hišna št., kraj)</t>
  </si>
  <si>
    <t>Število minimalno zahtevanih PM (350 kW)</t>
  </si>
  <si>
    <t>Št. dodatnih PM (350 kW)</t>
  </si>
  <si>
    <t>Zahtevana priključna moč v kW (minim.PM+dodatna PM)</t>
  </si>
  <si>
    <r>
      <t xml:space="preserve">Priključna moč </t>
    </r>
    <r>
      <rPr>
        <b/>
        <u/>
        <sz val="10"/>
        <color theme="1"/>
        <rFont val="Arial"/>
        <family val="2"/>
        <charset val="238"/>
      </rPr>
      <t>v kW</t>
    </r>
    <r>
      <rPr>
        <b/>
        <sz val="10"/>
        <color theme="1"/>
        <rFont val="Arial"/>
        <family val="2"/>
        <charset val="238"/>
      </rPr>
      <t xml:space="preserve"> na distribucijskem omrežju za PP (razvidno iz SZP)</t>
    </r>
  </si>
  <si>
    <t>1b</t>
  </si>
  <si>
    <t>izberi iz seznama</t>
  </si>
  <si>
    <t>2b</t>
  </si>
  <si>
    <t>3b</t>
  </si>
  <si>
    <t>4b</t>
  </si>
  <si>
    <t>5b</t>
  </si>
  <si>
    <t>6b</t>
  </si>
  <si>
    <t>7b</t>
  </si>
  <si>
    <t>8b</t>
  </si>
  <si>
    <t>9b</t>
  </si>
  <si>
    <t>10b</t>
  </si>
  <si>
    <t>Minimalno št. PM v urbanem vozlišču</t>
  </si>
  <si>
    <r>
      <t xml:space="preserve">Za PP, ki niso na omrežju TEN-T (izbor v stolpcu F je NE) za vsak PP (1b, 2b, 3b…) po vrsti navedite razdaljo v metrih od najbližjega izvoza iz ceste TEN-T do polnilnega parka (ne sme preseči 3000 m). Navedeno </t>
    </r>
    <r>
      <rPr>
        <b/>
        <u/>
        <sz val="11"/>
        <color theme="1"/>
        <rFont val="Arial"/>
        <family val="2"/>
        <charset val="238"/>
      </rPr>
      <t>ne velja za urbana vozlišča.</t>
    </r>
  </si>
  <si>
    <t>V kolikor DA, navedite št. teh PP (1b, 2b, 3b…)</t>
  </si>
  <si>
    <t>Med navedenimi PP je PP, ki v prehodnem obdobju omogoča rabo polnilne infrastrukture tudi za lahka vozila v skladu s točko 6.3.2 javnega razpisa?</t>
  </si>
  <si>
    <t>4.1 Višina zahtevanih upravičenih stroškov za polnilne parke (brez DDV ali drugih dajatev)</t>
  </si>
  <si>
    <t>Vnesite vrednosti zahtevanih upravičenih stroškov na dve decimalki natančno kot izhaja iz poslovnega načrta oz. investicijske dokumentacije.</t>
  </si>
  <si>
    <t xml:space="preserve">a) Polnilni parki za lahka vozila </t>
  </si>
  <si>
    <t>Jedrno omrežje</t>
  </si>
  <si>
    <t>Celovito omrežje</t>
  </si>
  <si>
    <t>Vrsta stroška</t>
  </si>
  <si>
    <t>Upravičeni stroški na en PP v EUR</t>
  </si>
  <si>
    <t>št. min zahtevanih PP</t>
  </si>
  <si>
    <t>Maksimalna višina upravičenih stroškov na sklop v EUR</t>
  </si>
  <si>
    <t xml:space="preserve"> Vnesite višino zahtevanih upravičenih stroškov v EUR</t>
  </si>
  <si>
    <t>Skupaj zahtevana višina upravičenih stroškov</t>
  </si>
  <si>
    <t>polnilne infrastrukture na polnilno mesto in glede na min. št. zahtevanih PM na PP</t>
  </si>
  <si>
    <t>ureditve polnilnega parka</t>
  </si>
  <si>
    <t>elektroenergetske infrastrukture in priključitve na distribucijsko omrežje</t>
  </si>
  <si>
    <t>Skupaj</t>
  </si>
  <si>
    <t xml:space="preserve">b) Polnilni parki za težka vozila </t>
  </si>
  <si>
    <t>Urbana vozlišča</t>
  </si>
  <si>
    <t>Lahka vozila</t>
  </si>
  <si>
    <t>Težka vozila</t>
  </si>
  <si>
    <t>Zahtevana sredstva</t>
  </si>
  <si>
    <t>4.2 Finančna konstrukcija projekta</t>
  </si>
  <si>
    <t>Celotna vrednost projekta z DDV v EUR</t>
  </si>
  <si>
    <t>Celotna vrednost projekta brez DDV v EUR</t>
  </si>
  <si>
    <t>Zahtevani upravičeni stroški po tem razpisu skupaj (brez DDV ali drugih dajatev) v EUR</t>
  </si>
  <si>
    <t>Viri vlagatelja (celotna vrednost projekta - zahtevani upravičeni stroški) v EUR</t>
  </si>
  <si>
    <t>Razdelitev po virih in letih</t>
  </si>
  <si>
    <t>Vir sredstev/leto</t>
  </si>
  <si>
    <t xml:space="preserve">Upravičeni stroški (MOPE) v EUR </t>
  </si>
  <si>
    <t xml:space="preserve"> Viri vlagatelja v EUR</t>
  </si>
  <si>
    <t>4.3 Razdelitev po partnerjih v primeru konzorcija (v kolikor relevantno)</t>
  </si>
  <si>
    <t>a) Upravičeni stroški partnerjev (sredstva MOPE)</t>
  </si>
  <si>
    <t>Upravičeni stroški partnerjev (sredstva MOPE) v EUR</t>
  </si>
  <si>
    <t>Partner</t>
  </si>
  <si>
    <t>Vodilni partner</t>
  </si>
  <si>
    <t>Naziv partnerja 1</t>
  </si>
  <si>
    <t>Naziv partnerja 2</t>
  </si>
  <si>
    <t>Naziv partnerja 3</t>
  </si>
  <si>
    <t>Naziv partnerja 4</t>
  </si>
  <si>
    <t>Relevantno samo v primeru konzorcija</t>
  </si>
  <si>
    <t>Naziv partnerja 5</t>
  </si>
  <si>
    <t>OPOMBA - relevantno v primeru konzorcija (se preverjajo vsote)</t>
  </si>
  <si>
    <t>b) Viri partnerjev</t>
  </si>
  <si>
    <t>Lastni viri partnerjev v EUR</t>
  </si>
  <si>
    <t>4.4 Časovni načrt projekta</t>
  </si>
  <si>
    <t>Aktivnost</t>
  </si>
  <si>
    <t>Čas trajanja od/do (mesec/leto)</t>
  </si>
  <si>
    <t>Kratek opis aktivnosti (trenutno stanje in predvidene aktivnosti oz. izvedene aktivnosti ter morebitna tveganja, ki bi lahko vplivala na pravočasnot izvedbe)</t>
  </si>
  <si>
    <r>
      <rPr>
        <b/>
        <sz val="11"/>
        <color theme="1"/>
        <rFont val="Arial"/>
        <family val="2"/>
        <charset val="238"/>
      </rPr>
      <t>Pripravljalna dela</t>
    </r>
    <r>
      <rPr>
        <sz val="11"/>
        <color theme="1"/>
        <rFont val="Arial"/>
        <family val="2"/>
        <charset val="238"/>
      </rPr>
      <t xml:space="preserve"> pred oddajo vloge na razpis (priprava dokumentacije, nakup oz. najem zemljišč, pridobivanje soglasij, dovoljenj, ipd.)</t>
    </r>
  </si>
  <si>
    <r>
      <rPr>
        <b/>
        <sz val="11"/>
        <color theme="1"/>
        <rFont val="Arial"/>
        <family val="2"/>
        <charset val="238"/>
      </rPr>
      <t>Pripravljalna dela</t>
    </r>
    <r>
      <rPr>
        <sz val="11"/>
        <color theme="1"/>
        <rFont val="Arial"/>
        <family val="2"/>
        <charset val="238"/>
      </rPr>
      <t xml:space="preserve"> po oddaji vloge na razpis - </t>
    </r>
    <r>
      <rPr>
        <b/>
        <sz val="11"/>
        <color theme="1"/>
        <rFont val="Arial"/>
        <family val="2"/>
        <charset val="238"/>
      </rPr>
      <t>ureditev polnilnega parka</t>
    </r>
    <r>
      <rPr>
        <sz val="11"/>
        <color theme="1"/>
        <rFont val="Arial"/>
        <family val="2"/>
        <charset val="238"/>
      </rPr>
      <t xml:space="preserve"> (npr. pridobitev GD, PZI, ipd.)</t>
    </r>
  </si>
  <si>
    <r>
      <rPr>
        <b/>
        <sz val="11"/>
        <color theme="1"/>
        <rFont val="Arial"/>
        <family val="2"/>
        <charset val="238"/>
      </rPr>
      <t>Pripravljalna dela</t>
    </r>
    <r>
      <rPr>
        <sz val="11"/>
        <color theme="1"/>
        <rFont val="Arial"/>
        <family val="2"/>
        <charset val="238"/>
      </rPr>
      <t xml:space="preserve"> po oddaji vloge na razpis -</t>
    </r>
    <r>
      <rPr>
        <b/>
        <sz val="11"/>
        <color theme="1"/>
        <rFont val="Arial"/>
        <family val="2"/>
        <charset val="238"/>
      </rPr>
      <t xml:space="preserve"> priključitev PP na elektrodistribucijski sistem</t>
    </r>
    <r>
      <rPr>
        <sz val="11"/>
        <color theme="1"/>
        <rFont val="Arial"/>
        <family val="2"/>
        <charset val="238"/>
      </rPr>
      <t xml:space="preserve"> (npr. pridobitev GD, PZI, urejanje služnosti za priključek, ipd.)</t>
    </r>
  </si>
  <si>
    <r>
      <rPr>
        <b/>
        <sz val="11"/>
        <color theme="1"/>
        <rFont val="Arial"/>
        <family val="2"/>
        <charset val="238"/>
      </rPr>
      <t xml:space="preserve">Izvedbena dela </t>
    </r>
    <r>
      <rPr>
        <sz val="11"/>
        <color theme="1"/>
        <rFont val="Arial"/>
        <family val="2"/>
        <charset val="238"/>
      </rPr>
      <t xml:space="preserve">- </t>
    </r>
    <r>
      <rPr>
        <b/>
        <sz val="11"/>
        <color theme="1"/>
        <rFont val="Arial"/>
        <family val="2"/>
        <charset val="238"/>
      </rPr>
      <t>ureditev polnilnih parkov</t>
    </r>
    <r>
      <rPr>
        <sz val="11"/>
        <color theme="1"/>
        <rFont val="Arial"/>
        <family val="2"/>
        <charset val="238"/>
      </rPr>
      <t xml:space="preserve"> (gradbena dela, nakup opreme, ipd.)*</t>
    </r>
  </si>
  <si>
    <r>
      <rPr>
        <b/>
        <sz val="11"/>
        <color theme="1"/>
        <rFont val="Arial"/>
        <family val="2"/>
        <charset val="238"/>
      </rPr>
      <t>Izvedbena dela</t>
    </r>
    <r>
      <rPr>
        <sz val="11"/>
        <color theme="1"/>
        <rFont val="Arial"/>
        <family val="2"/>
        <charset val="238"/>
      </rPr>
      <t xml:space="preserve"> - </t>
    </r>
    <r>
      <rPr>
        <b/>
        <sz val="11"/>
        <color theme="1"/>
        <rFont val="Arial"/>
        <family val="2"/>
        <charset val="238"/>
      </rPr>
      <t>priključitev PP na elektrodistribucijski sistem</t>
    </r>
    <r>
      <rPr>
        <sz val="11"/>
        <color theme="1"/>
        <rFont val="Arial"/>
        <family val="2"/>
        <charset val="238"/>
      </rPr>
      <t xml:space="preserve">  (gradbena in elektro montažna dela, nakup potrebne opreme, priključitev PP, ipd.)*</t>
    </r>
  </si>
  <si>
    <r>
      <t xml:space="preserve">Zaključek projekta </t>
    </r>
    <r>
      <rPr>
        <sz val="11"/>
        <color theme="1"/>
        <rFont val="Arial"/>
        <family val="2"/>
        <charset val="238"/>
      </rPr>
      <t>(projekt mora biti zaključen do 30. 10. 2026) - vnesite datum predvidenega zaključka projekta (dan/mesec/leto)</t>
    </r>
  </si>
  <si>
    <t>Skrajni datum zaključka projekta</t>
  </si>
  <si>
    <t xml:space="preserve">*Opomba: izvedbena dela, za katere se bodo uveljavljali upravičeni stroški se ne morejo pričeti pred oddajo vloge. </t>
  </si>
  <si>
    <t xml:space="preserve">Lahka vozila </t>
  </si>
  <si>
    <t>Kazalniki</t>
  </si>
  <si>
    <r>
      <t xml:space="preserve">Jedrno omrežje </t>
    </r>
    <r>
      <rPr>
        <sz val="10"/>
        <color theme="1"/>
        <rFont val="Arial"/>
        <family val="2"/>
        <charset val="238"/>
      </rPr>
      <t xml:space="preserve">(+ izjema primorski krak (600 kW) </t>
    </r>
  </si>
  <si>
    <r>
      <t>Celovito omrežje</t>
    </r>
    <r>
      <rPr>
        <sz val="10"/>
        <color theme="1"/>
        <rFont val="Arial"/>
        <family val="2"/>
        <charset val="238"/>
      </rPr>
      <t xml:space="preserve"> (+ izjema primorski krak (300 kW) + izjema dodatni PP)</t>
    </r>
  </si>
  <si>
    <t>Urbano vozlišče</t>
  </si>
  <si>
    <r>
      <t>Celovito omrežje (</t>
    </r>
    <r>
      <rPr>
        <sz val="10"/>
        <color theme="1"/>
        <rFont val="Arial"/>
        <family val="2"/>
        <charset val="238"/>
      </rPr>
      <t>+izjema primorski krak dodatni PP)</t>
    </r>
  </si>
  <si>
    <t>št. minimalnih PP</t>
  </si>
  <si>
    <t>št. dodatnih PP</t>
  </si>
  <si>
    <t>Skupaj št. PP</t>
  </si>
  <si>
    <t>št. minimalnih PM</t>
  </si>
  <si>
    <t>št. dodatnih PM</t>
  </si>
  <si>
    <t>Skupaj št. PM</t>
  </si>
  <si>
    <t>Skupaj št. vseh PP</t>
  </si>
  <si>
    <t>Kontrola</t>
  </si>
  <si>
    <t>Skupaj št. vseh PM</t>
  </si>
  <si>
    <t>Od tega dodatna PM</t>
  </si>
  <si>
    <t>Preglednici izpolnite po enakem vrstnem redu kot izhaja iz poglavja 3. Priložena projektna dokumentacija za ureditev PP mora izkazovati vse zahteve za zasnovo polnilnega parka kot izhaja iz razpisne dokumentacije oz. Priloge št. 1 tega razpisa.</t>
  </si>
  <si>
    <t xml:space="preserve">Ureditev polnilnega parka </t>
  </si>
  <si>
    <t>Priključitev na elektrodistribucijsko omrežje</t>
  </si>
  <si>
    <t>Loakcija PP (ulica, hišna št., kraj)</t>
  </si>
  <si>
    <t xml:space="preserve">Priložena projektna dokumentacija </t>
  </si>
  <si>
    <t>Naziv dokumenta, št. dokumenta in datum izdelave</t>
  </si>
  <si>
    <t>Opomba (v kolikor relevantno).</t>
  </si>
  <si>
    <t xml:space="preserve">Vnesite opombe/dodatne obrazložitve v kolikor relevantno in niso zajeti v tem obrazcu ali jih ni mogoče vpisati. </t>
  </si>
  <si>
    <t>Datum</t>
  </si>
  <si>
    <t>Ime in priimek zakonitega zastopnika vlagatelja:</t>
  </si>
  <si>
    <t>Žig</t>
  </si>
  <si>
    <t>Podpis zakonitega zastopnika vlagatelja:</t>
  </si>
  <si>
    <t>IVRC</t>
  </si>
  <si>
    <t>CESTA</t>
  </si>
  <si>
    <t>ODSEK</t>
  </si>
  <si>
    <t>OPIS</t>
  </si>
  <si>
    <t>TIPODS</t>
  </si>
  <si>
    <t>STAC_ZAC</t>
  </si>
  <si>
    <t>STAC_KON</t>
  </si>
  <si>
    <t>DOLZINA</t>
  </si>
  <si>
    <t>SIF_OBC</t>
  </si>
  <si>
    <t>IME_OBC</t>
  </si>
  <si>
    <t>ZAPORED</t>
  </si>
  <si>
    <t>TEN-T</t>
  </si>
  <si>
    <t>Sif_reg</t>
  </si>
  <si>
    <t>Regija</t>
  </si>
  <si>
    <t>TERN_LINK</t>
  </si>
  <si>
    <t>LOGICAL_LINK</t>
  </si>
  <si>
    <t>AC</t>
  </si>
  <si>
    <t>A1</t>
  </si>
  <si>
    <t>0030</t>
  </si>
  <si>
    <t>MEJA AVSTRIJA - ŠENTILJ</t>
  </si>
  <si>
    <t>A</t>
  </si>
  <si>
    <t>118</t>
  </si>
  <si>
    <t>Šentilj</t>
  </si>
  <si>
    <t>Podravska</t>
  </si>
  <si>
    <t>SI-010</t>
  </si>
  <si>
    <t>SI-010.01</t>
  </si>
  <si>
    <t>0630</t>
  </si>
  <si>
    <t>V</t>
  </si>
  <si>
    <t>1650</t>
  </si>
  <si>
    <t>POČIVALIŠČE ŠENTILJ Z</t>
  </si>
  <si>
    <t>D</t>
  </si>
  <si>
    <t>1651</t>
  </si>
  <si>
    <t>POČIVALIŠČE ŠENTILJ V</t>
  </si>
  <si>
    <t>0031</t>
  </si>
  <si>
    <t>ŠENTILJ - PESNICA</t>
  </si>
  <si>
    <t>089</t>
  </si>
  <si>
    <t>Pesnica</t>
  </si>
  <si>
    <t>0631</t>
  </si>
  <si>
    <t>1652</t>
  </si>
  <si>
    <t>POČIVALIŠČE PESNICA Z</t>
  </si>
  <si>
    <t>1653</t>
  </si>
  <si>
    <t>POČIVALIŠČE PESNICA V</t>
  </si>
  <si>
    <t>0065</t>
  </si>
  <si>
    <t>PESNICA - DRAGUČOVA</t>
  </si>
  <si>
    <t>SI-010.02</t>
  </si>
  <si>
    <t>070</t>
  </si>
  <si>
    <t>Maribor</t>
  </si>
  <si>
    <t>0665</t>
  </si>
  <si>
    <t>0071</t>
  </si>
  <si>
    <t>DRAGUČOVA - MB (PTUJSKA CESTA)</t>
  </si>
  <si>
    <t>SI-011</t>
  </si>
  <si>
    <t>SI-011.01</t>
  </si>
  <si>
    <t>0671</t>
  </si>
  <si>
    <t>1720</t>
  </si>
  <si>
    <t>POČIVALIŠČE MARIBOR Z</t>
  </si>
  <si>
    <t>1721</t>
  </si>
  <si>
    <t>POČIVALIŠČE MARIBOR V</t>
  </si>
  <si>
    <t>0066</t>
  </si>
  <si>
    <t>MB (PTUJSKA CESTA) - SLIVNICA</t>
  </si>
  <si>
    <t>SI-011.02</t>
  </si>
  <si>
    <t>160</t>
  </si>
  <si>
    <t>Hoče - Slivnica</t>
  </si>
  <si>
    <t>0666</t>
  </si>
  <si>
    <t>1654</t>
  </si>
  <si>
    <t>POČIVALIŠČE SLIVNICA</t>
  </si>
  <si>
    <t>0034</t>
  </si>
  <si>
    <t>SLIVNICA</t>
  </si>
  <si>
    <t>SI-009</t>
  </si>
  <si>
    <t>SI-009.09</t>
  </si>
  <si>
    <t>0634</t>
  </si>
  <si>
    <t>0035</t>
  </si>
  <si>
    <t>SLIVNICA - FRAM</t>
  </si>
  <si>
    <t>098</t>
  </si>
  <si>
    <t>Rače - Fram</t>
  </si>
  <si>
    <t>0635</t>
  </si>
  <si>
    <t>0036</t>
  </si>
  <si>
    <t>FRAM - SLOVENSKA BISTRICA</t>
  </si>
  <si>
    <t>113</t>
  </si>
  <si>
    <t>Slovenska Bistrica</t>
  </si>
  <si>
    <t>0636</t>
  </si>
  <si>
    <t>1676</t>
  </si>
  <si>
    <t>POČIVALIŠČE POLSKAVA Z</t>
  </si>
  <si>
    <t>1677</t>
  </si>
  <si>
    <t>POČIVALIŠČE POLSKAVA V</t>
  </si>
  <si>
    <t>0037</t>
  </si>
  <si>
    <t>SLOVENSKA BISTRICA - SLOVENSKE KONJICE</t>
  </si>
  <si>
    <t>SI-009.08</t>
  </si>
  <si>
    <t>114</t>
  </si>
  <si>
    <t>Slovenske Konjice</t>
  </si>
  <si>
    <t>Savinjska</t>
  </si>
  <si>
    <t>0637</t>
  </si>
  <si>
    <t>1656</t>
  </si>
  <si>
    <t>POČIVALIŠČE TEPANJE Z</t>
  </si>
  <si>
    <t>1657</t>
  </si>
  <si>
    <t>POČIVALIŠČE TEPANJE V</t>
  </si>
  <si>
    <t>0038</t>
  </si>
  <si>
    <t>SLOVENSKE KONJICE - DRAMLJE</t>
  </si>
  <si>
    <t>SI-009.07</t>
  </si>
  <si>
    <t>120</t>
  </si>
  <si>
    <t>Šentjur</t>
  </si>
  <si>
    <t>0638</t>
  </si>
  <si>
    <t>0039</t>
  </si>
  <si>
    <t>DRAMLJE - CELJE</t>
  </si>
  <si>
    <t>011</t>
  </si>
  <si>
    <t>Celje</t>
  </si>
  <si>
    <t>0639</t>
  </si>
  <si>
    <t>1658</t>
  </si>
  <si>
    <t>POČIVALIŠČE ZIMA S</t>
  </si>
  <si>
    <t>1659</t>
  </si>
  <si>
    <t>POČIVALIŠČE ZIMA J</t>
  </si>
  <si>
    <t>0040</t>
  </si>
  <si>
    <t>CELJE - ARJA VAS</t>
  </si>
  <si>
    <t>SI-009.06</t>
  </si>
  <si>
    <t>190</t>
  </si>
  <si>
    <t>Žalec</t>
  </si>
  <si>
    <t>0640</t>
  </si>
  <si>
    <t>1660</t>
  </si>
  <si>
    <t>POČIVALIŠČE LOPATA S</t>
  </si>
  <si>
    <t>1661</t>
  </si>
  <si>
    <t>POČIVALIŠČE LOPATA J</t>
  </si>
  <si>
    <t>0041</t>
  </si>
  <si>
    <t>ARJA VAS - ŠENTRUPERT</t>
  </si>
  <si>
    <t>SI-009.05</t>
  </si>
  <si>
    <t>173</t>
  </si>
  <si>
    <t>Polzela</t>
  </si>
  <si>
    <t>151</t>
  </si>
  <si>
    <t>Braslovče</t>
  </si>
  <si>
    <t>0641</t>
  </si>
  <si>
    <t>0042</t>
  </si>
  <si>
    <t>ŠENTRUPERT - VRANSKO</t>
  </si>
  <si>
    <t>184</t>
  </si>
  <si>
    <t>Tabor</t>
  </si>
  <si>
    <t>189</t>
  </si>
  <si>
    <t>Vransko</t>
  </si>
  <si>
    <t>0642</t>
  </si>
  <si>
    <t>0043</t>
  </si>
  <si>
    <t>VRANSKO - TROJANE</t>
  </si>
  <si>
    <t>043</t>
  </si>
  <si>
    <t>Kamnik</t>
  </si>
  <si>
    <t>Osrednjeslovenska</t>
  </si>
  <si>
    <t>142</t>
  </si>
  <si>
    <t>Zagorje ob Savi</t>
  </si>
  <si>
    <t>Zasavska</t>
  </si>
  <si>
    <t>068</t>
  </si>
  <si>
    <t>Lukovica</t>
  </si>
  <si>
    <t>0643</t>
  </si>
  <si>
    <t>0067</t>
  </si>
  <si>
    <t>TROJANE - BLAGOVICA</t>
  </si>
  <si>
    <t>SI-009.04</t>
  </si>
  <si>
    <t>0667</t>
  </si>
  <si>
    <t>0044</t>
  </si>
  <si>
    <t>BLAGOVICA - KRTINA</t>
  </si>
  <si>
    <t>023</t>
  </si>
  <si>
    <t>Domžale</t>
  </si>
  <si>
    <t>0644</t>
  </si>
  <si>
    <t>1682</t>
  </si>
  <si>
    <t>POČIVALIŠČE LUKOVICA Z</t>
  </si>
  <si>
    <t>1683</t>
  </si>
  <si>
    <t>POČIVALIŠČE LUKOVICA V</t>
  </si>
  <si>
    <t>0045</t>
  </si>
  <si>
    <t>KRTINA - DOMŽALE</t>
  </si>
  <si>
    <t>SI-009.03</t>
  </si>
  <si>
    <t>0645</t>
  </si>
  <si>
    <t>0046</t>
  </si>
  <si>
    <t>DOMŽALE - ŠENTJAKOB</t>
  </si>
  <si>
    <t>061</t>
  </si>
  <si>
    <t>Ljubljana</t>
  </si>
  <si>
    <t>0646</t>
  </si>
  <si>
    <t>0047</t>
  </si>
  <si>
    <t>ŠENTJAKOB - LJ (ZADOBROVA)</t>
  </si>
  <si>
    <t>SI-009.02</t>
  </si>
  <si>
    <t>0647</t>
  </si>
  <si>
    <t>0048</t>
  </si>
  <si>
    <t>LJ (ZADOBROVA - ZALOŠKA CESTA)</t>
  </si>
  <si>
    <t>SI-009.01</t>
  </si>
  <si>
    <t>0648</t>
  </si>
  <si>
    <t>0049</t>
  </si>
  <si>
    <t>LJ (ZALOŠKA - LITIJSKA CESTA)</t>
  </si>
  <si>
    <t>0649</t>
  </si>
  <si>
    <t>0050</t>
  </si>
  <si>
    <t>LJ (LITIJSKA CESTA - MALENCE)</t>
  </si>
  <si>
    <t>0650</t>
  </si>
  <si>
    <t>0019</t>
  </si>
  <si>
    <t>LJ (MALENCE - DOLENJSKA CESTA)</t>
  </si>
  <si>
    <t>SI-002</t>
  </si>
  <si>
    <t>SI-002.01</t>
  </si>
  <si>
    <t>0619</t>
  </si>
  <si>
    <t>0018</t>
  </si>
  <si>
    <t>LJ (DOLENJSKA - BARJANSKA CESTA)</t>
  </si>
  <si>
    <t>0618</t>
  </si>
  <si>
    <t>0017</t>
  </si>
  <si>
    <t>LJ (BARJANSKA CESTA - VIČ)</t>
  </si>
  <si>
    <t>0617</t>
  </si>
  <si>
    <t>1662</t>
  </si>
  <si>
    <t>POČIVALIŠČE BARJE S</t>
  </si>
  <si>
    <t>1663</t>
  </si>
  <si>
    <t>POČIVALIŠČE BARJE J</t>
  </si>
  <si>
    <t>0016</t>
  </si>
  <si>
    <t>LJ (VIČ - KOZARJE)</t>
  </si>
  <si>
    <t>0616</t>
  </si>
  <si>
    <t>0051</t>
  </si>
  <si>
    <t>LJ (KOZARJE) - BREZOVICA</t>
  </si>
  <si>
    <t>SI-007</t>
  </si>
  <si>
    <t>SI-007.03</t>
  </si>
  <si>
    <t>0651</t>
  </si>
  <si>
    <t>0052</t>
  </si>
  <si>
    <t>BREZOVICA - VRHNIKA</t>
  </si>
  <si>
    <t>008</t>
  </si>
  <si>
    <t>Brezovica</t>
  </si>
  <si>
    <t>208</t>
  </si>
  <si>
    <t>Log - Dragomer</t>
  </si>
  <si>
    <t>140</t>
  </si>
  <si>
    <t>Vrhnika</t>
  </si>
  <si>
    <t>0652</t>
  </si>
  <si>
    <t>0053</t>
  </si>
  <si>
    <t>VRHNIKA - LOGATEC</t>
  </si>
  <si>
    <t>SI-007.02</t>
  </si>
  <si>
    <t>064</t>
  </si>
  <si>
    <t>Logatec</t>
  </si>
  <si>
    <t>0653</t>
  </si>
  <si>
    <t>0054</t>
  </si>
  <si>
    <t>LOGATEC - UNEC</t>
  </si>
  <si>
    <t>SI-007.01</t>
  </si>
  <si>
    <t>013</t>
  </si>
  <si>
    <t>Cerknica</t>
  </si>
  <si>
    <t>Primorsko-notranjska</t>
  </si>
  <si>
    <t>0654</t>
  </si>
  <si>
    <t>1664</t>
  </si>
  <si>
    <t>POČIVALIŠČE LOM Z</t>
  </si>
  <si>
    <t>1665</t>
  </si>
  <si>
    <t>POČIVALIŠČE LOM V</t>
  </si>
  <si>
    <t>0055</t>
  </si>
  <si>
    <t>UNEC - POSTOJNA</t>
  </si>
  <si>
    <t>094</t>
  </si>
  <si>
    <t>Postojna</t>
  </si>
  <si>
    <t>0655</t>
  </si>
  <si>
    <t>1666</t>
  </si>
  <si>
    <t>POČIVALIŠČE RAVBARKOMANDA Z</t>
  </si>
  <si>
    <t>1667</t>
  </si>
  <si>
    <t>POČIVALIŠČE RAVBARKOMANDA V</t>
  </si>
  <si>
    <t>0056</t>
  </si>
  <si>
    <t>POSTOJNA - RAZDRTO</t>
  </si>
  <si>
    <t>SI-006</t>
  </si>
  <si>
    <t>SI-006.02</t>
  </si>
  <si>
    <t>0656</t>
  </si>
  <si>
    <t>1668</t>
  </si>
  <si>
    <t>POČIVALIŠČE STUDENEC S</t>
  </si>
  <si>
    <t>1669</t>
  </si>
  <si>
    <t>POČIVALIŠČE STUDENEC J</t>
  </si>
  <si>
    <t>0057</t>
  </si>
  <si>
    <t>RAZDRTO - SENOŽEČE</t>
  </si>
  <si>
    <t>SI-006.01</t>
  </si>
  <si>
    <t>019</t>
  </si>
  <si>
    <t>Divača</t>
  </si>
  <si>
    <t>Obalno-kraška</t>
  </si>
  <si>
    <t>0657</t>
  </si>
  <si>
    <t>0058</t>
  </si>
  <si>
    <t>SENOŽEČE - GABRK</t>
  </si>
  <si>
    <t>0658</t>
  </si>
  <si>
    <t>0059</t>
  </si>
  <si>
    <t>GABRK - DIVAČA</t>
  </si>
  <si>
    <t>SI-005</t>
  </si>
  <si>
    <t>SI-005.01</t>
  </si>
  <si>
    <t>0659</t>
  </si>
  <si>
    <t>1641</t>
  </si>
  <si>
    <t>POČIVALIŠČE RISNIK</t>
  </si>
  <si>
    <t>0060</t>
  </si>
  <si>
    <t>DIVAČA - KOZINA</t>
  </si>
  <si>
    <t>035</t>
  </si>
  <si>
    <t>Hrpelje - Kozina</t>
  </si>
  <si>
    <t>0660</t>
  </si>
  <si>
    <t>0061</t>
  </si>
  <si>
    <t>KOZINA - ČRNI KAL</t>
  </si>
  <si>
    <t>SI-005.02</t>
  </si>
  <si>
    <t>050</t>
  </si>
  <si>
    <t>Koper/Capodistria</t>
  </si>
  <si>
    <t>0661</t>
  </si>
  <si>
    <t>1640</t>
  </si>
  <si>
    <t>POČIVALIŠČE RAVNE</t>
  </si>
  <si>
    <t>0062</t>
  </si>
  <si>
    <t>ČRNI KAL - SRMIN</t>
  </si>
  <si>
    <t>0662</t>
  </si>
  <si>
    <t>A2</t>
  </si>
  <si>
    <t>0001</t>
  </si>
  <si>
    <t>MEJA AVSTRIJA (PREDOR) - HRUŠICA</t>
  </si>
  <si>
    <t>053</t>
  </si>
  <si>
    <t>Kranjska Gora</t>
  </si>
  <si>
    <t>Gorenjska</t>
  </si>
  <si>
    <t>SI-001</t>
  </si>
  <si>
    <t>SI-001.01</t>
  </si>
  <si>
    <t>041</t>
  </si>
  <si>
    <t>Jesenice</t>
  </si>
  <si>
    <t>0601</t>
  </si>
  <si>
    <t>0453</t>
  </si>
  <si>
    <t>KAMIONSKA CESTA KARAVANKE</t>
  </si>
  <si>
    <t>0002</t>
  </si>
  <si>
    <t>HRUŠICA - LIPCE</t>
  </si>
  <si>
    <t>SI-001.02</t>
  </si>
  <si>
    <t>0602</t>
  </si>
  <si>
    <t>1642</t>
  </si>
  <si>
    <t>POČIVALIŠČE JESENICE J</t>
  </si>
  <si>
    <t>1643</t>
  </si>
  <si>
    <t>POČIVALIŠČE JESENICE S</t>
  </si>
  <si>
    <t>0003</t>
  </si>
  <si>
    <t>LIPCE - LESCE</t>
  </si>
  <si>
    <t>192</t>
  </si>
  <si>
    <t>Žirovnica</t>
  </si>
  <si>
    <t>102</t>
  </si>
  <si>
    <t>Radovljica</t>
  </si>
  <si>
    <t>0603</t>
  </si>
  <si>
    <t>1644</t>
  </si>
  <si>
    <t>POČIVALIŠČE LIPCE J</t>
  </si>
  <si>
    <t>1645</t>
  </si>
  <si>
    <t>POČIVALIŠČE LIPCE S</t>
  </si>
  <si>
    <t>0004</t>
  </si>
  <si>
    <t>LESCE - BREZJE</t>
  </si>
  <si>
    <t>SI-001.03</t>
  </si>
  <si>
    <t>0604</t>
  </si>
  <si>
    <t>1706</t>
  </si>
  <si>
    <t>POČIVALIŠČE RADOVLJICA Z</t>
  </si>
  <si>
    <t>1707</t>
  </si>
  <si>
    <t>POČIVALIŠČE RADOVLJICA V</t>
  </si>
  <si>
    <t>0005</t>
  </si>
  <si>
    <t>BREZJE - PODTABOR</t>
  </si>
  <si>
    <t>082</t>
  </si>
  <si>
    <t>Naklo</t>
  </si>
  <si>
    <t>0605</t>
  </si>
  <si>
    <t>0006</t>
  </si>
  <si>
    <t>PODTABOR - KRANJ Z</t>
  </si>
  <si>
    <t>SI-001.04</t>
  </si>
  <si>
    <t>052</t>
  </si>
  <si>
    <t>Kranj</t>
  </si>
  <si>
    <t>0606</t>
  </si>
  <si>
    <t>0007</t>
  </si>
  <si>
    <t>KRANJ Z - KRANJ V</t>
  </si>
  <si>
    <t>117</t>
  </si>
  <si>
    <t>Šenčur</t>
  </si>
  <si>
    <t>0607</t>
  </si>
  <si>
    <t>0008</t>
  </si>
  <si>
    <t>KRANJ V - BRNIK</t>
  </si>
  <si>
    <t>SI-001.05.01</t>
  </si>
  <si>
    <t>0608</t>
  </si>
  <si>
    <t>1646</t>
  </si>
  <si>
    <t>POČIVALIŠČE VOKLO Z</t>
  </si>
  <si>
    <t>1647</t>
  </si>
  <si>
    <t>POČIVALIŠČE VOKLO V</t>
  </si>
  <si>
    <t>0009</t>
  </si>
  <si>
    <t>BRNIK - VODICE</t>
  </si>
  <si>
    <t>SI-001.05.02</t>
  </si>
  <si>
    <t>012</t>
  </si>
  <si>
    <t>Cerklje na Gorenjskem</t>
  </si>
  <si>
    <t>138</t>
  </si>
  <si>
    <t>Vodice</t>
  </si>
  <si>
    <t>0609</t>
  </si>
  <si>
    <t>0010</t>
  </si>
  <si>
    <t>VODICE - LJ (ŠMARTNO)</t>
  </si>
  <si>
    <t>0610</t>
  </si>
  <si>
    <t>1648</t>
  </si>
  <si>
    <t>POČIVALIŠČE POVODJE Z</t>
  </si>
  <si>
    <t>1649</t>
  </si>
  <si>
    <t>POČIVALIŠČE POVODJE V</t>
  </si>
  <si>
    <t>0011</t>
  </si>
  <si>
    <t>LJ (ŠMARTNO - BROD)</t>
  </si>
  <si>
    <t>0611</t>
  </si>
  <si>
    <t>0012</t>
  </si>
  <si>
    <t>LJ (BROD - ŠENTVID)</t>
  </si>
  <si>
    <t>0612</t>
  </si>
  <si>
    <t>0013</t>
  </si>
  <si>
    <t>LJ (ŠENTVID - KOSEZE)</t>
  </si>
  <si>
    <t>SI-001.06</t>
  </si>
  <si>
    <t>0613</t>
  </si>
  <si>
    <t>0014</t>
  </si>
  <si>
    <t>LJ (KOSEZE - BRDO)</t>
  </si>
  <si>
    <t>SI-001.07</t>
  </si>
  <si>
    <t>0614</t>
  </si>
  <si>
    <t>0015</t>
  </si>
  <si>
    <t>LJ (BRDO - KOZARJE)</t>
  </si>
  <si>
    <t>0615</t>
  </si>
  <si>
    <t>0020</t>
  </si>
  <si>
    <t>LJ (MALENCE) - ŠMARJE-SAP</t>
  </si>
  <si>
    <t>SI-003</t>
  </si>
  <si>
    <t>SI-003.01</t>
  </si>
  <si>
    <t>123</t>
  </si>
  <si>
    <t>Škofljica</t>
  </si>
  <si>
    <t>032</t>
  </si>
  <si>
    <t>Grosuplje</t>
  </si>
  <si>
    <t>0620</t>
  </si>
  <si>
    <t>0021</t>
  </si>
  <si>
    <t>ŠMARJE-SAP - GROSUPLJE</t>
  </si>
  <si>
    <t>0621</t>
  </si>
  <si>
    <t>1708</t>
  </si>
  <si>
    <t>POČIVALIŠČE CIKAVA</t>
  </si>
  <si>
    <t>0022</t>
  </si>
  <si>
    <t>GROSUPLJE - IVANČNA GORICA</t>
  </si>
  <si>
    <t>SI-003.02</t>
  </si>
  <si>
    <t>039</t>
  </si>
  <si>
    <t>Ivančna Gorica</t>
  </si>
  <si>
    <t>0622</t>
  </si>
  <si>
    <t>1674</t>
  </si>
  <si>
    <t>POČIVALIŠČE PODSMREKA</t>
  </si>
  <si>
    <t>0023</t>
  </si>
  <si>
    <t>IVANČNA GORICA - BIČ</t>
  </si>
  <si>
    <t>SI-003.03</t>
  </si>
  <si>
    <t>130</t>
  </si>
  <si>
    <t>Trebnje</t>
  </si>
  <si>
    <t>Jugovzhodna Slovenija</t>
  </si>
  <si>
    <t>0623</t>
  </si>
  <si>
    <t>0072</t>
  </si>
  <si>
    <t>BIČ-TREBNJE (ZAHOD)</t>
  </si>
  <si>
    <t>0672</t>
  </si>
  <si>
    <t>TREBNJE (ZAHOD)-TREBNJE (VZHOD)</t>
  </si>
  <si>
    <t>SI-003.10</t>
  </si>
  <si>
    <t>1710</t>
  </si>
  <si>
    <t>POČIVALIŠČE DUL</t>
  </si>
  <si>
    <t>1711</t>
  </si>
  <si>
    <t>POČIVALIŠČE GRM</t>
  </si>
  <si>
    <t>0024</t>
  </si>
  <si>
    <t>TREBNJE V - NOVO MESTO V</t>
  </si>
  <si>
    <t>170</t>
  </si>
  <si>
    <t>Mirna Peč</t>
  </si>
  <si>
    <t>085</t>
  </si>
  <si>
    <t>Novo mesto</t>
  </si>
  <si>
    <t>0624</t>
  </si>
  <si>
    <t>0025</t>
  </si>
  <si>
    <t>NOVO MESTO - KRONOVO</t>
  </si>
  <si>
    <t>SI-003.07</t>
  </si>
  <si>
    <t>0625</t>
  </si>
  <si>
    <t>1696</t>
  </si>
  <si>
    <t>POČIVALIŠČE STARINE J</t>
  </si>
  <si>
    <t>1697</t>
  </si>
  <si>
    <t>POČIVALIŠČE STARINE S</t>
  </si>
  <si>
    <t>0026</t>
  </si>
  <si>
    <t>KRONOVO - DOBRUŠKA VAS</t>
  </si>
  <si>
    <t>206</t>
  </si>
  <si>
    <t>Šmarješke Toplice</t>
  </si>
  <si>
    <t>121</t>
  </si>
  <si>
    <t>Škocjan</t>
  </si>
  <si>
    <t>0626</t>
  </si>
  <si>
    <t>0027</t>
  </si>
  <si>
    <t>DOBRUŠKA VAS - DRNOVO</t>
  </si>
  <si>
    <t>054</t>
  </si>
  <si>
    <t>Krško</t>
  </si>
  <si>
    <t>Posavska</t>
  </si>
  <si>
    <t>0627</t>
  </si>
  <si>
    <t>1678</t>
  </si>
  <si>
    <t>POČIVALIŠČE ZALOKE J</t>
  </si>
  <si>
    <t>1679</t>
  </si>
  <si>
    <t>POČIVALIŠČE ZALOKE S</t>
  </si>
  <si>
    <t>0028</t>
  </si>
  <si>
    <t>DRNOVO - BREŽICE</t>
  </si>
  <si>
    <t>SI-003.08</t>
  </si>
  <si>
    <t>009</t>
  </si>
  <si>
    <t>Brežice</t>
  </si>
  <si>
    <t>0628</t>
  </si>
  <si>
    <t>1680</t>
  </si>
  <si>
    <t>POČIVALIŠČE ČATEŽ J</t>
  </si>
  <si>
    <t>1681</t>
  </si>
  <si>
    <t>POČIVALIŠČE ČATEŽ S</t>
  </si>
  <si>
    <t>0029</t>
  </si>
  <si>
    <t>BREŽICE - OBREŽJE</t>
  </si>
  <si>
    <t>SI-003.09</t>
  </si>
  <si>
    <t>0629</t>
  </si>
  <si>
    <t>1686</t>
  </si>
  <si>
    <t>POČIVALIŠČE OBREŽJE Z</t>
  </si>
  <si>
    <t>1687</t>
  </si>
  <si>
    <t>POČIVALIŠČE OBREŽJE V</t>
  </si>
  <si>
    <t>1482</t>
  </si>
  <si>
    <t>KAMIONSKA CESTA OBREŽJE</t>
  </si>
  <si>
    <t>A3</t>
  </si>
  <si>
    <t>0668</t>
  </si>
  <si>
    <t>GABRK - SEŽANA V</t>
  </si>
  <si>
    <t>SI-004</t>
  </si>
  <si>
    <t>SI-004.02</t>
  </si>
  <si>
    <t>111</t>
  </si>
  <si>
    <t>Sežana</t>
  </si>
  <si>
    <t>1670</t>
  </si>
  <si>
    <t>POČIVALIŠČE POVIR S</t>
  </si>
  <si>
    <t>1671</t>
  </si>
  <si>
    <t>POČIVALIŠČE POVIR J</t>
  </si>
  <si>
    <t>0069</t>
  </si>
  <si>
    <t>SEŽANA V - SEŽANA Z</t>
  </si>
  <si>
    <t>SI-004.01</t>
  </si>
  <si>
    <t>0669</t>
  </si>
  <si>
    <t>0070</t>
  </si>
  <si>
    <t>SEŽANA Z - FERNETIČI</t>
  </si>
  <si>
    <t>0670</t>
  </si>
  <si>
    <t>1672</t>
  </si>
  <si>
    <t>POČIVALIŠČE FERNETIČI S</t>
  </si>
  <si>
    <t>1673</t>
  </si>
  <si>
    <t>POČIVALIŠČE FERNETIČI J</t>
  </si>
  <si>
    <t>0372</t>
  </si>
  <si>
    <t>KAMIONSKA CESTA FERNETIČI</t>
  </si>
  <si>
    <t>A4</t>
  </si>
  <si>
    <t>0091</t>
  </si>
  <si>
    <t>SLIVNICA - HAJDINA</t>
  </si>
  <si>
    <t>SI-012</t>
  </si>
  <si>
    <t>SI-012.01</t>
  </si>
  <si>
    <t>115</t>
  </si>
  <si>
    <t>Starše</t>
  </si>
  <si>
    <t>045</t>
  </si>
  <si>
    <t>Kidričevo</t>
  </si>
  <si>
    <t>159</t>
  </si>
  <si>
    <t>Hajdina</t>
  </si>
  <si>
    <t>0691</t>
  </si>
  <si>
    <t>1716</t>
  </si>
  <si>
    <t>POČIVALIŠČE CP PREPOLJE Z</t>
  </si>
  <si>
    <t>1717</t>
  </si>
  <si>
    <t>POČIVALIŠČE CP PREPOLJE V</t>
  </si>
  <si>
    <t>1704</t>
  </si>
  <si>
    <t>POČIVALIŠČE DRAVSKO POLJE J</t>
  </si>
  <si>
    <t>1705</t>
  </si>
  <si>
    <t>POČIVALIŠČE DRAVSKO POLJE S</t>
  </si>
  <si>
    <t>0092</t>
  </si>
  <si>
    <t>HAJDINA - DRAŽENCI</t>
  </si>
  <si>
    <t>SI-012.02</t>
  </si>
  <si>
    <t>0692</t>
  </si>
  <si>
    <t>AC-NK</t>
  </si>
  <si>
    <t>0093</t>
  </si>
  <si>
    <t>DRAŽENCI - PODLEHNIK</t>
  </si>
  <si>
    <t>SI-012.03</t>
  </si>
  <si>
    <t>096</t>
  </si>
  <si>
    <t>Ptuj</t>
  </si>
  <si>
    <t>0693</t>
  </si>
  <si>
    <t>0094</t>
  </si>
  <si>
    <t>PODLEHNIK - GRUŠKOVJE</t>
  </si>
  <si>
    <t>172</t>
  </si>
  <si>
    <t>Podlehnik</t>
  </si>
  <si>
    <t>191</t>
  </si>
  <si>
    <t>Žetale</t>
  </si>
  <si>
    <t>0694</t>
  </si>
  <si>
    <t>1700</t>
  </si>
  <si>
    <t>POČIVALIŠČE PODLEHNIK Z</t>
  </si>
  <si>
    <t>1701</t>
  </si>
  <si>
    <t>POČIVALIŠČE PODLEHNIK V</t>
  </si>
  <si>
    <t>1484</t>
  </si>
  <si>
    <t>KAMIONSKA CESTA GRUŠKOVJE</t>
  </si>
  <si>
    <t>A5</t>
  </si>
  <si>
    <t>0806</t>
  </si>
  <si>
    <t>DRAGUČOVA - LENART</t>
  </si>
  <si>
    <t>SI-013</t>
  </si>
  <si>
    <t>SI-013.01</t>
  </si>
  <si>
    <t>058</t>
  </si>
  <si>
    <t>Lenart</t>
  </si>
  <si>
    <t>0906</t>
  </si>
  <si>
    <t>0807</t>
  </si>
  <si>
    <t>LENART - SVETA TROJICA</t>
  </si>
  <si>
    <t>SI-013.02</t>
  </si>
  <si>
    <t>204</t>
  </si>
  <si>
    <t>Sveta Trojica v Slovenskih goricah</t>
  </si>
  <si>
    <t>0907</t>
  </si>
  <si>
    <t>1694</t>
  </si>
  <si>
    <t>POČIVALIŠČE LORMANJE Z</t>
  </si>
  <si>
    <t>1695</t>
  </si>
  <si>
    <t>POČIVALIŠČE LORMANJE V</t>
  </si>
  <si>
    <t>0808</t>
  </si>
  <si>
    <t>SVETA TROJICA - SVETI JURIJ OB ŠČAVNICI</t>
  </si>
  <si>
    <t>153</t>
  </si>
  <si>
    <t>Cerkvenjak</t>
  </si>
  <si>
    <t>116</t>
  </si>
  <si>
    <t>Sveti Jurij</t>
  </si>
  <si>
    <t>Pomurska</t>
  </si>
  <si>
    <t>0908</t>
  </si>
  <si>
    <t>1702</t>
  </si>
  <si>
    <t>POČIVALIŠČE SVETI JURIJ OB ŠČAVNICI J</t>
  </si>
  <si>
    <t>1703</t>
  </si>
  <si>
    <t>POČIVALIŠČE SVETI JURIJ OB ŠČAVNICI S</t>
  </si>
  <si>
    <t>0809</t>
  </si>
  <si>
    <t>SVETI JURIJ OB ŠČAVNICI - VUČJA VAS</t>
  </si>
  <si>
    <t>100</t>
  </si>
  <si>
    <t>Radenci</t>
  </si>
  <si>
    <t>166</t>
  </si>
  <si>
    <t>Križevci</t>
  </si>
  <si>
    <t>0909</t>
  </si>
  <si>
    <t>0810</t>
  </si>
  <si>
    <t>VUČJA VAS - MURSKA SOBOTA</t>
  </si>
  <si>
    <t>SI-013.03</t>
  </si>
  <si>
    <t>080</t>
  </si>
  <si>
    <t>Murska Sobota</t>
  </si>
  <si>
    <t>0910</t>
  </si>
  <si>
    <t>1684</t>
  </si>
  <si>
    <t>POČIVALIŠČE MURSKA SOBOTA J</t>
  </si>
  <si>
    <t>1685</t>
  </si>
  <si>
    <t>POČIVALIŠČE MURSKA SOBOTA S</t>
  </si>
  <si>
    <t>0811</t>
  </si>
  <si>
    <t>MURSKA SOBOTA - LIPOVCI</t>
  </si>
  <si>
    <t>002</t>
  </si>
  <si>
    <t>Beltinci</t>
  </si>
  <si>
    <t>0911</t>
  </si>
  <si>
    <t>0812</t>
  </si>
  <si>
    <t>LIPOVCI - TURNIŠČE</t>
  </si>
  <si>
    <t>SI-013.04</t>
  </si>
  <si>
    <t>132</t>
  </si>
  <si>
    <t>Turnišče</t>
  </si>
  <si>
    <t>0912</t>
  </si>
  <si>
    <t>1698</t>
  </si>
  <si>
    <t>POČIVALIŠČE DOLINSKO Z</t>
  </si>
  <si>
    <t>1699</t>
  </si>
  <si>
    <t>POČIVALIŠČE DOLINSKO V</t>
  </si>
  <si>
    <t>0813</t>
  </si>
  <si>
    <t>TURNIŠČE - DOLGA VAS</t>
  </si>
  <si>
    <t>187</t>
  </si>
  <si>
    <t>Velika Polana</t>
  </si>
  <si>
    <t>059</t>
  </si>
  <si>
    <t>Lendava/Lendva</t>
  </si>
  <si>
    <t>0913</t>
  </si>
  <si>
    <t>0814</t>
  </si>
  <si>
    <t>DOLGA VAS - LENDAVA</t>
  </si>
  <si>
    <t>SI-013.05</t>
  </si>
  <si>
    <t>0914</t>
  </si>
  <si>
    <t>0816</t>
  </si>
  <si>
    <t>LENDAVA - PINCE</t>
  </si>
  <si>
    <t>0916</t>
  </si>
  <si>
    <t>1692</t>
  </si>
  <si>
    <t>POČIVALIŠČE PINCE J</t>
  </si>
  <si>
    <t>1693</t>
  </si>
  <si>
    <t>POČIVALIŠČE PINCE S</t>
  </si>
  <si>
    <t>HC</t>
  </si>
  <si>
    <t>H5</t>
  </si>
  <si>
    <t>0236</t>
  </si>
  <si>
    <t>SRMIN - BERTOKI</t>
  </si>
  <si>
    <t>SI-005.03</t>
  </si>
  <si>
    <t>0736</t>
  </si>
  <si>
    <t>0237</t>
  </si>
  <si>
    <t>BERTOKI - KOPER (ŠKOCJAN)</t>
  </si>
  <si>
    <t>0737</t>
  </si>
  <si>
    <t>0388</t>
  </si>
  <si>
    <t>ŠKOFIJE - SRMIN</t>
  </si>
  <si>
    <r>
      <t>SI-005.</t>
    </r>
    <r>
      <rPr>
        <sz val="8"/>
        <rFont val="Arial"/>
        <family val="2"/>
        <charset val="238"/>
      </rPr>
      <t>04</t>
    </r>
  </si>
  <si>
    <t>0788</t>
  </si>
  <si>
    <t>G1</t>
  </si>
  <si>
    <t>6</t>
  </si>
  <si>
    <t>0338</t>
  </si>
  <si>
    <t>POSTOJNA - PIVKA</t>
  </si>
  <si>
    <t>O</t>
  </si>
  <si>
    <t>SI-008</t>
  </si>
  <si>
    <t>SI-008.01</t>
  </si>
  <si>
    <t>091</t>
  </si>
  <si>
    <t>Pivka</t>
  </si>
  <si>
    <t>0339</t>
  </si>
  <si>
    <t>PIVKA - RIBNICA</t>
  </si>
  <si>
    <t>SI-008.02</t>
  </si>
  <si>
    <t>0340</t>
  </si>
  <si>
    <t>RIBNICA - PREM</t>
  </si>
  <si>
    <t>038</t>
  </si>
  <si>
    <t>Ilirska Bistrica</t>
  </si>
  <si>
    <t>0341</t>
  </si>
  <si>
    <t>PREM - ILIRSKA BISTRICA</t>
  </si>
  <si>
    <t>1377</t>
  </si>
  <si>
    <t>ILIRSKA BISTRICA (ULICA NIKOLA TESLA)</t>
  </si>
  <si>
    <t>SI-008.03</t>
  </si>
  <si>
    <t>0343</t>
  </si>
  <si>
    <t>ILIRSKA BISTRICA - JELŠANE</t>
  </si>
  <si>
    <t>1483</t>
  </si>
  <si>
    <t>KAMIONSKA CESTA JELŠANE</t>
  </si>
  <si>
    <t>Stanje</t>
  </si>
  <si>
    <t>(m)</t>
  </si>
  <si>
    <t>(km)</t>
  </si>
  <si>
    <t>Dolžina (m)</t>
  </si>
  <si>
    <t>Skupaj dolžina 
TEN-T cest (km)</t>
  </si>
  <si>
    <t>kontrola dolžine</t>
  </si>
  <si>
    <t>TEN-T celovito</t>
  </si>
  <si>
    <t>km</t>
  </si>
  <si>
    <t>Vsota</t>
  </si>
  <si>
    <t>Vsota SI-001</t>
  </si>
  <si>
    <t>Vsota SI-002</t>
  </si>
  <si>
    <t>Vsota SI-003</t>
  </si>
  <si>
    <t>Vsota SI-004</t>
  </si>
  <si>
    <t>Vsota SI-005</t>
  </si>
  <si>
    <t>Vsota SI-006</t>
  </si>
  <si>
    <t>Vsota SI-007</t>
  </si>
  <si>
    <t>Vsota SI-008</t>
  </si>
  <si>
    <t>Vsota SI-009</t>
  </si>
  <si>
    <t>Vsota SI-010</t>
  </si>
  <si>
    <t>Vsota SI-011</t>
  </si>
  <si>
    <t>Vsota SI-012</t>
  </si>
  <si>
    <t>Vsota SI-013</t>
  </si>
  <si>
    <t>Skupna vsota</t>
  </si>
  <si>
    <t>G1 - Postojna -Pivka-Ribnica-Ilirska Bistrica-Jelšane</t>
  </si>
  <si>
    <t>Štajerski krak - Maribor Slivnica - Zg. Gruškovje (mejni prehod)</t>
  </si>
  <si>
    <t>Podravska AC - A4 (Hajdina-Draženci; Slivnica - Hajdina)</t>
  </si>
  <si>
    <t>Podravska AC NK (Podlehnik -Gruškovje; Draženci -Podlehnik)</t>
  </si>
  <si>
    <t>Skupaj celovito v KM</t>
  </si>
  <si>
    <t>Skupaj jedrno</t>
  </si>
  <si>
    <t>Število PM v obe smeri ceste skupaj</t>
  </si>
  <si>
    <t>Število PP v obe smeri ceste skupaj/urbano vozlišče</t>
  </si>
  <si>
    <t>Število PM v obe smeri ceste skupaj /na urbano vozlišče</t>
  </si>
  <si>
    <t>št. PP</t>
  </si>
  <si>
    <t>št. PM</t>
  </si>
  <si>
    <t>Štajerski krak</t>
  </si>
  <si>
    <t>Pomurski krak</t>
  </si>
  <si>
    <t>Dolenjski krak</t>
  </si>
  <si>
    <t>Primorski krak</t>
  </si>
  <si>
    <t>Gorenjski krak</t>
  </si>
  <si>
    <t>Ljubljanski obroč</t>
  </si>
  <si>
    <r>
      <t xml:space="preserve"> Omejitve upravičenih stroškov za polnilne parke </t>
    </r>
    <r>
      <rPr>
        <b/>
        <sz val="11"/>
        <color theme="1"/>
        <rFont val="Arial"/>
        <family val="2"/>
        <charset val="238"/>
      </rPr>
      <t>za lahka v</t>
    </r>
    <r>
      <rPr>
        <sz val="11"/>
        <color theme="1"/>
        <rFont val="Arial"/>
        <family val="2"/>
        <charset val="238"/>
      </rPr>
      <t>ozila v EUR</t>
    </r>
  </si>
  <si>
    <t>Cestno omrežje TEN-T</t>
  </si>
  <si>
    <t>Upravičeni stroški v EUR</t>
  </si>
  <si>
    <t>Cestno TEN-T jedrno omrežje ter urbana vozlišča</t>
  </si>
  <si>
    <t>Minimalno št. zahtevanih PM na PP</t>
  </si>
  <si>
    <t>LDV</t>
  </si>
  <si>
    <t>HDV</t>
  </si>
  <si>
    <t>Upravičeni  stroški v EUR</t>
  </si>
  <si>
    <t>jedrno</t>
  </si>
  <si>
    <t>celovito</t>
  </si>
  <si>
    <t>jedrno - LDV/HDV</t>
  </si>
  <si>
    <t>omrežje TEN-T</t>
  </si>
  <si>
    <t>min.št.PM</t>
  </si>
  <si>
    <t xml:space="preserve">polnilne infrastrukture na polnilno mesto </t>
  </si>
  <si>
    <t>jedrno (min.zahteve)</t>
  </si>
  <si>
    <t>celovito (min.zahteve)</t>
  </si>
  <si>
    <t>urbano vozlišče (min.zahteve)</t>
  </si>
  <si>
    <t>izjema (primorski k. 600kW) (min.zahteve)</t>
  </si>
  <si>
    <t>jedrno (dodatni PP)</t>
  </si>
  <si>
    <t>Na polnilni park</t>
  </si>
  <si>
    <t>izjema (primorski k. 300kW) (min.zahteve)</t>
  </si>
  <si>
    <t>celovito (dodatni PP)</t>
  </si>
  <si>
    <t>izjema (primorski krak) (dodatni PP)</t>
  </si>
  <si>
    <t>urbano vozlišče (dodatni PP)</t>
  </si>
  <si>
    <t>SKUPAJ - LAHKA VOZILA</t>
  </si>
  <si>
    <t>SKUPAJ - TEŽKA VOZILA</t>
  </si>
  <si>
    <t>Stolpec1</t>
  </si>
  <si>
    <t>DA</t>
  </si>
  <si>
    <t>NE</t>
  </si>
  <si>
    <t>urbano vozlišče</t>
  </si>
  <si>
    <t>IP (Idejni projekt)</t>
  </si>
  <si>
    <t>DPP</t>
  </si>
  <si>
    <t>DGD</t>
  </si>
  <si>
    <t>DNZO</t>
  </si>
  <si>
    <t>PZI</t>
  </si>
  <si>
    <t>drugo (pojasnite)</t>
  </si>
  <si>
    <t>LDV jedrno</t>
  </si>
  <si>
    <t>LDV celovito</t>
  </si>
  <si>
    <t>LDV jedrno skupaj</t>
  </si>
  <si>
    <t>SKUPAJ</t>
  </si>
  <si>
    <t>samostojno</t>
  </si>
  <si>
    <t>kot vodilni partner konzorcija</t>
  </si>
  <si>
    <t>HDV jedrno</t>
  </si>
  <si>
    <t>HDV urbana vozlišča</t>
  </si>
  <si>
    <t>HDV jedrno skupaj</t>
  </si>
  <si>
    <t>HDV urbana skupaj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</si>
</sst>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 m/\ yyyy;@"/>
    <numFmt numFmtId="166" formatCode="#,##0_ ;[Red]\-#,##0\ "/>
    <numFmt numFmtId="167" formatCode="#,##0.000_ ;[Red]\-#,##0.000\ "/>
  </numFmts>
  <fonts count="51">
    <font>
      <sz val="11"/>
      <color theme="1"/>
      <name val="Aptos Narrow"/>
      <family val="2"/>
      <charset val="238"/>
      <scheme val="minor"/>
    </font>
    <font>
      <b/>
      <sz val="10"/>
      <color theme="1"/>
      <name val="Arial"/>
      <family val="2"/>
      <charset val="238"/>
    </font>
    <font>
      <sz val="11"/>
      <color theme="1"/>
      <name val="Arial"/>
      <family val="2"/>
      <charset val="238"/>
    </font>
    <font>
      <b/>
      <sz val="11"/>
      <color theme="1"/>
      <name val="Arial"/>
      <family val="2"/>
      <charset val="238"/>
    </font>
    <font>
      <b/>
      <sz val="11"/>
      <color rgb="FF000000"/>
      <name val="Arial"/>
      <family val="2"/>
      <charset val="238"/>
    </font>
    <font>
      <sz val="11"/>
      <color rgb="FF000000"/>
      <name val="Arial"/>
      <family val="2"/>
      <charset val="238"/>
    </font>
    <font>
      <b/>
      <u/>
      <sz val="10"/>
      <color theme="1"/>
      <name val="Arial"/>
      <family val="2"/>
      <charset val="238"/>
    </font>
    <font>
      <b/>
      <sz val="11"/>
      <color theme="1"/>
      <name val="Aptos Narrow"/>
      <family val="2"/>
      <charset val="238"/>
      <scheme val="minor"/>
    </font>
    <font>
      <i/>
      <sz val="10"/>
      <color theme="1"/>
      <name val="Arial"/>
      <family val="2"/>
      <charset val="238"/>
    </font>
    <font>
      <i/>
      <sz val="11"/>
      <color theme="1"/>
      <name val="Arial"/>
      <family val="2"/>
      <charset val="238"/>
    </font>
    <font>
      <b/>
      <sz val="11"/>
      <color theme="1"/>
      <name val="Aptos Narrow"/>
      <family val="2"/>
      <scheme val="minor"/>
    </font>
    <font>
      <b/>
      <sz val="12"/>
      <color theme="1"/>
      <name val="Arial"/>
      <family val="2"/>
      <charset val="238"/>
    </font>
    <font>
      <sz val="11"/>
      <color rgb="FFFF0000"/>
      <name val="Arial"/>
      <family val="2"/>
      <charset val="238"/>
    </font>
    <font>
      <sz val="10"/>
      <color theme="1"/>
      <name val="Arial"/>
      <family val="2"/>
      <charset val="238"/>
    </font>
    <font>
      <i/>
      <sz val="11"/>
      <color theme="1"/>
      <name val="Aptos Narrow"/>
      <family val="2"/>
      <scheme val="minor"/>
    </font>
    <font>
      <sz val="11"/>
      <name val="Arial"/>
      <family val="2"/>
      <charset val="238"/>
    </font>
    <font>
      <sz val="10"/>
      <color rgb="FF000000"/>
      <name val="Arial"/>
      <family val="2"/>
      <charset val="238"/>
    </font>
    <font>
      <b/>
      <sz val="10"/>
      <color rgb="FF000000"/>
      <name val="Arial"/>
      <family val="2"/>
      <charset val="238"/>
    </font>
    <font>
      <b/>
      <sz val="10"/>
      <name val="Arial"/>
      <family val="2"/>
      <charset val="238"/>
    </font>
    <font>
      <sz val="11"/>
      <color rgb="FFFF0000"/>
      <name val="Aptos Narrow"/>
      <family val="2"/>
      <charset val="238"/>
      <scheme val="minor"/>
    </font>
    <font>
      <sz val="8"/>
      <name val="Aptos Narrow"/>
      <family val="2"/>
      <charset val="238"/>
      <scheme val="minor"/>
    </font>
    <font>
      <b/>
      <sz val="14"/>
      <color theme="1"/>
      <name val="Arial"/>
      <family val="2"/>
      <charset val="238"/>
    </font>
    <font>
      <b/>
      <sz val="12"/>
      <color theme="1"/>
      <name val="Aptos Narrow"/>
      <family val="2"/>
      <charset val="238"/>
      <scheme val="minor"/>
    </font>
    <font>
      <i/>
      <sz val="10"/>
      <color theme="1"/>
      <name val="Aptos Narrow"/>
      <family val="2"/>
      <charset val="238"/>
      <scheme val="minor"/>
    </font>
    <font>
      <sz val="12"/>
      <color theme="1"/>
      <name val="Arial"/>
      <family val="2"/>
      <charset val="238"/>
    </font>
    <font>
      <sz val="11"/>
      <color rgb="FFC00000"/>
      <name val="Arial"/>
      <family val="2"/>
      <charset val="238"/>
    </font>
    <font>
      <i/>
      <sz val="11"/>
      <name val="Arial"/>
      <family val="2"/>
      <charset val="238"/>
    </font>
    <font>
      <i/>
      <sz val="10"/>
      <color rgb="FFC00000"/>
      <name val="Arial"/>
      <family val="2"/>
      <charset val="238"/>
    </font>
    <font>
      <sz val="11"/>
      <color rgb="FFC00000"/>
      <name val="Aptos Narrow"/>
      <family val="2"/>
      <charset val="238"/>
      <scheme val="minor"/>
    </font>
    <font>
      <b/>
      <u/>
      <sz val="11"/>
      <color theme="1"/>
      <name val="Arial"/>
      <family val="2"/>
      <charset val="238"/>
    </font>
    <font>
      <sz val="11"/>
      <name val="Aptos Narrow"/>
      <family val="2"/>
      <charset val="238"/>
      <scheme val="minor"/>
    </font>
    <font>
      <b/>
      <sz val="11"/>
      <name val="Aptos Narrow"/>
      <family val="2"/>
      <charset val="238"/>
      <scheme val="minor"/>
    </font>
    <font>
      <b/>
      <sz val="11"/>
      <name val="Arial"/>
      <family val="2"/>
      <charset val="238"/>
    </font>
    <font>
      <sz val="8"/>
      <name val="Arial"/>
      <family val="2"/>
      <charset val="238"/>
    </font>
    <font>
      <sz val="10"/>
      <color indexed="8"/>
      <name val="MS Sans Serif"/>
      <charset val="238"/>
    </font>
    <font>
      <sz val="8"/>
      <name val="Arial CE"/>
      <charset val="238"/>
    </font>
    <font>
      <sz val="10"/>
      <name val="Arial"/>
      <family val="2"/>
      <charset val="238"/>
    </font>
    <font>
      <sz val="10"/>
      <color indexed="8"/>
      <name val="Arial"/>
      <family val="2"/>
      <charset val="238"/>
    </font>
    <font>
      <sz val="8"/>
      <color indexed="8"/>
      <name val="Arial CE"/>
      <charset val="238"/>
    </font>
    <font>
      <b/>
      <sz val="8"/>
      <name val="Arial"/>
      <family val="2"/>
      <charset val="238"/>
    </font>
    <font>
      <b/>
      <sz val="8"/>
      <color indexed="12"/>
      <name val="Arial"/>
      <family val="2"/>
      <charset val="238"/>
    </font>
    <font>
      <sz val="8"/>
      <color rgb="FFFF0000"/>
      <name val="Arial"/>
      <family val="2"/>
      <charset val="238"/>
    </font>
    <font>
      <b/>
      <u/>
      <sz val="8"/>
      <name val="Arial"/>
      <family val="2"/>
      <charset val="238"/>
    </font>
    <font>
      <b/>
      <u/>
      <sz val="8"/>
      <color rgb="FFFF0000"/>
      <name val="Arial"/>
      <family val="2"/>
      <charset val="238"/>
    </font>
    <font>
      <b/>
      <sz val="8"/>
      <color rgb="FFFF0000"/>
      <name val="Arial"/>
      <family val="2"/>
      <charset val="238"/>
    </font>
    <font>
      <b/>
      <sz val="12"/>
      <color theme="1"/>
      <name val="Aptos Narrow"/>
      <family val="2"/>
      <scheme val="minor"/>
    </font>
    <font>
      <sz val="12"/>
      <color theme="1"/>
      <name val="Aptos Narrow"/>
      <family val="2"/>
      <scheme val="minor"/>
    </font>
    <font>
      <b/>
      <sz val="14"/>
      <color theme="1"/>
      <name val="Aptos Narrow"/>
      <family val="2"/>
      <scheme val="minor"/>
    </font>
    <font>
      <sz val="14"/>
      <color theme="1"/>
      <name val="Aptos Narrow"/>
      <family val="2"/>
      <scheme val="minor"/>
    </font>
    <font>
      <u/>
      <sz val="12"/>
      <color theme="1"/>
      <name val="Aptos Narrow"/>
      <family val="2"/>
      <scheme val="minor"/>
    </font>
    <font>
      <b/>
      <u/>
      <sz val="12"/>
      <color theme="1"/>
      <name val="Aptos Narrow"/>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E2EFDA"/>
        <bgColor indexed="64"/>
      </patternFill>
    </fill>
    <fill>
      <patternFill patternType="solid">
        <fgColor rgb="FFDDEBF7"/>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indexed="41"/>
        <bgColor indexed="64"/>
      </patternFill>
    </fill>
    <fill>
      <patternFill patternType="solid">
        <fgColor indexed="15"/>
        <bgColor indexed="64"/>
      </patternFill>
    </fill>
    <fill>
      <patternFill patternType="solid">
        <fgColor indexed="43"/>
        <bgColor indexed="64"/>
      </patternFill>
    </fill>
    <fill>
      <patternFill patternType="solid">
        <fgColor theme="0"/>
        <bgColor theme="0"/>
      </patternFill>
    </fill>
    <fill>
      <patternFill patternType="solid">
        <fgColor theme="9" tint="0.79998168889431442"/>
        <bgColor theme="0"/>
      </patternFill>
    </fill>
    <fill>
      <patternFill patternType="solid">
        <fgColor indexed="65"/>
        <bgColor theme="0"/>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65"/>
      </top>
      <bottom/>
      <diagonal/>
    </border>
    <border>
      <left style="thin">
        <color indexed="65"/>
      </left>
      <right/>
      <top style="thin">
        <color indexed="8"/>
      </top>
      <bottom style="thin">
        <color indexed="8"/>
      </bottom>
      <diagonal/>
    </border>
  </borders>
  <cellStyleXfs count="9">
    <xf numFmtId="0" fontId="0" fillId="0" borderId="0"/>
    <xf numFmtId="0" fontId="33" fillId="0" borderId="0"/>
    <xf numFmtId="0" fontId="34" fillId="0" borderId="0"/>
    <xf numFmtId="0" fontId="36" fillId="0" borderId="0"/>
    <xf numFmtId="0" fontId="33" fillId="0" borderId="0"/>
    <xf numFmtId="0" fontId="37" fillId="0" borderId="0"/>
    <xf numFmtId="0" fontId="36" fillId="0" borderId="0"/>
    <xf numFmtId="0" fontId="36" fillId="0" borderId="0"/>
    <xf numFmtId="0" fontId="33" fillId="0" borderId="0"/>
  </cellStyleXfs>
  <cellXfs count="447">
    <xf numFmtId="0" fontId="0" fillId="0" borderId="0" xfId="0"/>
    <xf numFmtId="0" fontId="2" fillId="0" borderId="0" xfId="0" applyFont="1"/>
    <xf numFmtId="0" fontId="2" fillId="0" borderId="0" xfId="0" applyFont="1" applyAlignment="1">
      <alignment horizontal="left" vertical="distributed"/>
    </xf>
    <xf numFmtId="0" fontId="0" fillId="0" borderId="1" xfId="0" applyBorder="1"/>
    <xf numFmtId="0" fontId="2" fillId="0" borderId="4" xfId="0" applyFont="1" applyBorder="1" applyAlignment="1">
      <alignment horizontal="left" vertical="distributed"/>
    </xf>
    <xf numFmtId="0" fontId="5" fillId="4" borderId="5" xfId="0" applyFont="1" applyFill="1" applyBorder="1" applyAlignment="1">
      <alignment vertical="center"/>
    </xf>
    <xf numFmtId="0" fontId="5" fillId="4" borderId="6" xfId="0" applyFont="1" applyFill="1" applyBorder="1" applyAlignment="1">
      <alignment vertical="center"/>
    </xf>
    <xf numFmtId="0" fontId="5" fillId="4" borderId="5" xfId="0" applyFont="1" applyFill="1" applyBorder="1" applyAlignment="1">
      <alignment horizontal="left" vertical="distributed"/>
    </xf>
    <xf numFmtId="0" fontId="5" fillId="4" borderId="6" xfId="0" applyFont="1" applyFill="1" applyBorder="1" applyAlignment="1">
      <alignment horizontal="left" vertical="distributed"/>
    </xf>
    <xf numFmtId="0" fontId="2" fillId="0" borderId="0" xfId="0" applyFont="1" applyAlignment="1">
      <alignment horizontal="left"/>
    </xf>
    <xf numFmtId="0" fontId="5" fillId="3" borderId="5" xfId="0" applyFont="1" applyFill="1" applyBorder="1" applyAlignment="1">
      <alignment vertical="center"/>
    </xf>
    <xf numFmtId="0" fontId="5" fillId="3" borderId="6" xfId="0" applyFont="1" applyFill="1" applyBorder="1" applyAlignment="1">
      <alignment vertical="center"/>
    </xf>
    <xf numFmtId="0" fontId="5" fillId="3" borderId="12" xfId="0" applyFont="1" applyFill="1" applyBorder="1" applyAlignment="1">
      <alignment vertical="center"/>
    </xf>
    <xf numFmtId="0" fontId="2" fillId="0" borderId="6"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12" xfId="0" applyFont="1" applyBorder="1" applyAlignment="1">
      <alignment vertical="center"/>
    </xf>
    <xf numFmtId="3" fontId="4" fillId="0" borderId="6" xfId="0" applyNumberFormat="1" applyFont="1" applyBorder="1" applyAlignment="1">
      <alignment vertical="center"/>
    </xf>
    <xf numFmtId="0" fontId="4" fillId="0" borderId="7" xfId="0" applyFont="1" applyBorder="1" applyAlignment="1">
      <alignment horizontal="left" vertical="distributed"/>
    </xf>
    <xf numFmtId="0" fontId="4" fillId="0" borderId="11" xfId="0" applyFont="1" applyBorder="1" applyAlignment="1">
      <alignment horizontal="left" vertical="distributed"/>
    </xf>
    <xf numFmtId="0" fontId="2" fillId="0" borderId="11" xfId="0" applyFont="1" applyBorder="1" applyAlignment="1">
      <alignment horizontal="left" vertical="distributed"/>
    </xf>
    <xf numFmtId="0" fontId="5" fillId="0" borderId="11" xfId="0" applyFont="1" applyBorder="1" applyAlignment="1">
      <alignment horizontal="left" vertical="distributed"/>
    </xf>
    <xf numFmtId="0" fontId="5" fillId="0" borderId="14" xfId="0" applyFont="1" applyBorder="1" applyAlignment="1">
      <alignment horizontal="left" vertical="distributed"/>
    </xf>
    <xf numFmtId="0" fontId="4" fillId="0" borderId="5" xfId="0" applyFont="1" applyBorder="1" applyAlignment="1">
      <alignment horizontal="left" vertical="distributed"/>
    </xf>
    <xf numFmtId="0" fontId="5" fillId="0" borderId="5" xfId="0" applyFont="1" applyBorder="1" applyAlignment="1">
      <alignment horizontal="left" vertical="distributed"/>
    </xf>
    <xf numFmtId="0" fontId="4" fillId="0" borderId="6" xfId="0" applyFont="1" applyBorder="1" applyAlignment="1">
      <alignment horizontal="left" vertical="distributed"/>
    </xf>
    <xf numFmtId="0" fontId="3" fillId="0" borderId="5" xfId="0" applyFont="1" applyBorder="1" applyAlignment="1">
      <alignment vertical="center"/>
    </xf>
    <xf numFmtId="0" fontId="2" fillId="0" borderId="5" xfId="0" applyFont="1" applyBorder="1" applyAlignment="1">
      <alignment vertical="center"/>
    </xf>
    <xf numFmtId="3" fontId="3" fillId="0" borderId="6" xfId="0" applyNumberFormat="1" applyFont="1" applyBorder="1" applyAlignment="1">
      <alignment vertical="center"/>
    </xf>
    <xf numFmtId="0" fontId="4" fillId="0" borderId="14" xfId="0" applyFont="1" applyBorder="1" applyAlignment="1">
      <alignment horizontal="left" vertical="distributed"/>
    </xf>
    <xf numFmtId="0" fontId="5" fillId="3" borderId="5" xfId="0" applyFont="1" applyFill="1" applyBorder="1" applyAlignment="1">
      <alignment horizontal="left" vertical="distributed"/>
    </xf>
    <xf numFmtId="0" fontId="5" fillId="3" borderId="6" xfId="0" applyFont="1" applyFill="1" applyBorder="1" applyAlignment="1">
      <alignment horizontal="left" vertical="distributed"/>
    </xf>
    <xf numFmtId="0" fontId="5" fillId="3" borderId="12" xfId="0" applyFont="1" applyFill="1" applyBorder="1" applyAlignment="1">
      <alignment horizontal="left" vertical="distributed"/>
    </xf>
    <xf numFmtId="0" fontId="4" fillId="0" borderId="15" xfId="0" applyFont="1" applyBorder="1" applyAlignment="1">
      <alignment horizontal="left" vertical="distributed"/>
    </xf>
    <xf numFmtId="0" fontId="2" fillId="0" borderId="1" xfId="0" applyFont="1" applyBorder="1"/>
    <xf numFmtId="4" fontId="3" fillId="0" borderId="1" xfId="0" applyNumberFormat="1" applyFont="1" applyBorder="1"/>
    <xf numFmtId="0" fontId="10" fillId="0" borderId="1" xfId="0" applyFont="1" applyBorder="1"/>
    <xf numFmtId="49" fontId="11" fillId="0" borderId="0" xfId="0" applyNumberFormat="1" applyFont="1" applyProtection="1">
      <protection locked="0"/>
    </xf>
    <xf numFmtId="0" fontId="2" fillId="0" borderId="0" xfId="0" applyFont="1" applyProtection="1">
      <protection locked="0"/>
    </xf>
    <xf numFmtId="0" fontId="0" fillId="0" borderId="0" xfId="0" applyProtection="1">
      <protection locked="0"/>
    </xf>
    <xf numFmtId="49" fontId="2" fillId="0" borderId="0" xfId="0" applyNumberFormat="1" applyFont="1" applyProtection="1">
      <protection locked="0"/>
    </xf>
    <xf numFmtId="49" fontId="2" fillId="0" borderId="0" xfId="0" applyNumberFormat="1" applyFont="1" applyAlignment="1" applyProtection="1">
      <alignment horizontal="center" vertical="distributed"/>
      <protection locked="0"/>
    </xf>
    <xf numFmtId="0" fontId="2" fillId="0" borderId="0" xfId="0" applyFont="1" applyAlignment="1" applyProtection="1">
      <alignment horizontal="center" vertical="distributed"/>
      <protection locked="0"/>
    </xf>
    <xf numFmtId="49" fontId="3" fillId="0" borderId="0" xfId="0" applyNumberFormat="1" applyFont="1" applyProtection="1">
      <protection locked="0"/>
    </xf>
    <xf numFmtId="49" fontId="0" fillId="0" borderId="0" xfId="0" applyNumberFormat="1" applyProtection="1">
      <protection locked="0"/>
    </xf>
    <xf numFmtId="0" fontId="4" fillId="0" borderId="0" xfId="0" applyFont="1" applyAlignment="1" applyProtection="1">
      <alignment vertical="center"/>
      <protection locked="0"/>
    </xf>
    <xf numFmtId="49" fontId="4" fillId="0" borderId="0" xfId="0" applyNumberFormat="1" applyFont="1" applyAlignment="1" applyProtection="1">
      <alignment vertical="center"/>
      <protection locked="0"/>
    </xf>
    <xf numFmtId="49" fontId="2" fillId="0" borderId="0" xfId="0" applyNumberFormat="1" applyFont="1" applyAlignment="1" applyProtection="1">
      <alignment vertical="center"/>
      <protection locked="0"/>
    </xf>
    <xf numFmtId="49" fontId="1" fillId="2" borderId="1" xfId="0" applyNumberFormat="1" applyFont="1" applyFill="1" applyBorder="1" applyAlignment="1" applyProtection="1">
      <alignment horizontal="left" vertical="distributed"/>
      <protection locked="0"/>
    </xf>
    <xf numFmtId="0" fontId="1" fillId="2" borderId="1" xfId="0" applyFont="1" applyFill="1" applyBorder="1" applyAlignment="1" applyProtection="1">
      <alignment horizontal="left" vertical="distributed"/>
      <protection locked="0"/>
    </xf>
    <xf numFmtId="49" fontId="2" fillId="0" borderId="1" xfId="0" applyNumberFormat="1" applyFont="1" applyBorder="1" applyAlignment="1" applyProtection="1">
      <alignment horizontal="left" vertical="distributed"/>
      <protection locked="0"/>
    </xf>
    <xf numFmtId="0" fontId="2" fillId="0" borderId="1" xfId="0" applyFont="1" applyBorder="1" applyAlignment="1" applyProtection="1">
      <alignment horizontal="left" vertical="distributed"/>
      <protection locked="0"/>
    </xf>
    <xf numFmtId="0" fontId="2" fillId="0" borderId="1" xfId="0" applyFont="1" applyBorder="1" applyProtection="1">
      <protection locked="0"/>
    </xf>
    <xf numFmtId="49" fontId="2" fillId="0" borderId="0" xfId="0" applyNumberFormat="1" applyFont="1" applyAlignment="1" applyProtection="1">
      <alignment horizontal="left" vertical="distributed"/>
      <protection locked="0"/>
    </xf>
    <xf numFmtId="0" fontId="2" fillId="0" borderId="0" xfId="0" applyFont="1" applyAlignment="1" applyProtection="1">
      <alignment horizontal="left" vertical="distributed"/>
      <protection locked="0"/>
    </xf>
    <xf numFmtId="0" fontId="8" fillId="0" borderId="0" xfId="0" applyFont="1" applyAlignment="1" applyProtection="1">
      <alignment horizontal="right" vertical="distributed"/>
      <protection locked="0"/>
    </xf>
    <xf numFmtId="49" fontId="9" fillId="0" borderId="0" xfId="0" applyNumberFormat="1" applyFont="1" applyAlignment="1" applyProtection="1">
      <alignment horizontal="left"/>
      <protection locked="0"/>
    </xf>
    <xf numFmtId="49" fontId="1" fillId="5" borderId="1" xfId="0" applyNumberFormat="1" applyFont="1" applyFill="1" applyBorder="1" applyAlignment="1" applyProtection="1">
      <alignment horizontal="left" vertical="distributed"/>
      <protection locked="0"/>
    </xf>
    <xf numFmtId="0" fontId="1" fillId="5" borderId="1" xfId="0" applyFont="1" applyFill="1" applyBorder="1" applyAlignment="1" applyProtection="1">
      <alignment horizontal="left" vertical="distributed"/>
      <protection locked="0"/>
    </xf>
    <xf numFmtId="0" fontId="13" fillId="0" borderId="0" xfId="0" applyFont="1" applyProtection="1">
      <protection locked="0"/>
    </xf>
    <xf numFmtId="0" fontId="16" fillId="0" borderId="0" xfId="0" applyFont="1" applyAlignment="1" applyProtection="1">
      <alignment horizontal="left" vertical="distributed"/>
      <protection locked="0"/>
    </xf>
    <xf numFmtId="0" fontId="1" fillId="0" borderId="0" xfId="0" applyFont="1" applyAlignment="1" applyProtection="1">
      <alignment horizontal="left" vertical="distributed"/>
      <protection locked="0"/>
    </xf>
    <xf numFmtId="0" fontId="17" fillId="0" borderId="2" xfId="0" applyFont="1" applyBorder="1" applyAlignment="1" applyProtection="1">
      <alignment horizontal="left" vertical="distributed"/>
      <protection locked="0"/>
    </xf>
    <xf numFmtId="0" fontId="1" fillId="0" borderId="19" xfId="0" applyFont="1" applyBorder="1" applyAlignment="1" applyProtection="1">
      <alignment horizontal="left" vertical="distributed"/>
      <protection locked="0"/>
    </xf>
    <xf numFmtId="0" fontId="1" fillId="0" borderId="2" xfId="0" applyFont="1" applyBorder="1" applyAlignment="1" applyProtection="1">
      <alignment horizontal="left" vertical="distributed"/>
      <protection locked="0"/>
    </xf>
    <xf numFmtId="0" fontId="16" fillId="0" borderId="2" xfId="0" applyFont="1" applyBorder="1" applyAlignment="1" applyProtection="1">
      <alignment horizontal="left" vertical="distributed"/>
      <protection locked="0"/>
    </xf>
    <xf numFmtId="4" fontId="13" fillId="0" borderId="19" xfId="0" applyNumberFormat="1" applyFont="1" applyBorder="1" applyProtection="1">
      <protection locked="0"/>
    </xf>
    <xf numFmtId="4" fontId="13" fillId="0" borderId="2" xfId="0" applyNumberFormat="1" applyFont="1" applyBorder="1" applyProtection="1">
      <protection locked="0"/>
    </xf>
    <xf numFmtId="4" fontId="3" fillId="0" borderId="1" xfId="0" applyNumberFormat="1" applyFont="1" applyBorder="1" applyProtection="1">
      <protection locked="0"/>
    </xf>
    <xf numFmtId="0" fontId="8" fillId="0" borderId="0" xfId="0" applyFont="1" applyProtection="1">
      <protection locked="0"/>
    </xf>
    <xf numFmtId="0" fontId="3" fillId="0" borderId="0" xfId="0" applyFont="1" applyProtection="1">
      <protection locked="0"/>
    </xf>
    <xf numFmtId="49" fontId="3" fillId="0" borderId="1" xfId="0" applyNumberFormat="1" applyFont="1" applyBorder="1" applyProtection="1">
      <protection locked="0"/>
    </xf>
    <xf numFmtId="4" fontId="8" fillId="0" borderId="0" xfId="0" applyNumberFormat="1" applyFont="1" applyProtection="1">
      <protection locked="0"/>
    </xf>
    <xf numFmtId="4" fontId="2" fillId="0" borderId="1" xfId="0" applyNumberFormat="1" applyFont="1" applyBorder="1" applyProtection="1">
      <protection locked="0"/>
    </xf>
    <xf numFmtId="4" fontId="2" fillId="0" borderId="0" xfId="0" applyNumberFormat="1" applyFont="1" applyProtection="1">
      <protection locked="0"/>
    </xf>
    <xf numFmtId="0" fontId="3" fillId="0" borderId="0" xfId="0" applyFont="1" applyAlignment="1" applyProtection="1">
      <alignment horizontal="center"/>
      <protection locked="0"/>
    </xf>
    <xf numFmtId="4" fontId="3" fillId="0" borderId="0" xfId="0" applyNumberFormat="1" applyFont="1" applyProtection="1">
      <protection locked="0"/>
    </xf>
    <xf numFmtId="0" fontId="3" fillId="0" borderId="0" xfId="0" applyFont="1" applyAlignment="1" applyProtection="1">
      <alignment horizontal="left" vertical="top"/>
      <protection locked="0"/>
    </xf>
    <xf numFmtId="0" fontId="2" fillId="0" borderId="1" xfId="0" applyFont="1" applyBorder="1" applyAlignment="1" applyProtection="1">
      <alignment horizontal="center"/>
      <protection locked="0"/>
    </xf>
    <xf numFmtId="0" fontId="3" fillId="0" borderId="1" xfId="0" applyFont="1" applyBorder="1" applyProtection="1">
      <protection locked="0"/>
    </xf>
    <xf numFmtId="49" fontId="3" fillId="0" borderId="0" xfId="0" applyNumberFormat="1" applyFont="1" applyAlignment="1" applyProtection="1">
      <alignment horizontal="left" vertical="distributed"/>
      <protection locked="0"/>
    </xf>
    <xf numFmtId="0" fontId="0" fillId="0" borderId="0" xfId="0" applyAlignment="1" applyProtection="1">
      <alignment horizontal="left" vertical="distributed"/>
      <protection locked="0"/>
    </xf>
    <xf numFmtId="0" fontId="9" fillId="0" borderId="0" xfId="0" applyFont="1" applyProtection="1">
      <protection locked="0"/>
    </xf>
    <xf numFmtId="49" fontId="12" fillId="0" borderId="0" xfId="0" applyNumberFormat="1" applyFont="1" applyProtection="1">
      <protection locked="0"/>
    </xf>
    <xf numFmtId="0" fontId="19" fillId="0" borderId="0" xfId="0" applyFont="1" applyProtection="1">
      <protection locked="0"/>
    </xf>
    <xf numFmtId="0" fontId="22" fillId="0" borderId="1" xfId="0" applyFont="1" applyBorder="1" applyAlignment="1">
      <alignment horizontal="left" vertical="distributed"/>
    </xf>
    <xf numFmtId="0" fontId="7" fillId="0" borderId="1" xfId="0" applyFont="1" applyBorder="1" applyAlignment="1">
      <alignment horizontal="left" vertical="distributed"/>
    </xf>
    <xf numFmtId="4" fontId="0" fillId="0" borderId="1" xfId="0" applyNumberFormat="1" applyBorder="1" applyAlignment="1">
      <alignment horizontal="left" vertical="distributed"/>
    </xf>
    <xf numFmtId="0" fontId="7" fillId="0" borderId="1" xfId="0" applyFont="1" applyBorder="1"/>
    <xf numFmtId="3" fontId="5" fillId="7" borderId="6" xfId="0" applyNumberFormat="1" applyFont="1" applyFill="1" applyBorder="1" applyAlignment="1">
      <alignment vertical="center"/>
    </xf>
    <xf numFmtId="3" fontId="2" fillId="7" borderId="6" xfId="0" applyNumberFormat="1" applyFont="1" applyFill="1" applyBorder="1" applyAlignment="1">
      <alignment vertical="center"/>
    </xf>
    <xf numFmtId="3" fontId="5" fillId="2" borderId="6" xfId="0" applyNumberFormat="1" applyFont="1" applyFill="1" applyBorder="1" applyAlignment="1">
      <alignment vertical="center"/>
    </xf>
    <xf numFmtId="3" fontId="2" fillId="2" borderId="6" xfId="0" applyNumberFormat="1" applyFont="1" applyFill="1" applyBorder="1" applyAlignment="1">
      <alignment vertical="center"/>
    </xf>
    <xf numFmtId="0" fontId="12" fillId="0" borderId="0" xfId="0" applyFont="1" applyAlignment="1">
      <alignment horizontal="left"/>
    </xf>
    <xf numFmtId="4" fontId="10" fillId="0" borderId="1" xfId="0" applyNumberFormat="1" applyFont="1" applyBorder="1" applyAlignment="1">
      <alignment horizontal="left" vertical="distributed"/>
    </xf>
    <xf numFmtId="0" fontId="0" fillId="0" borderId="3" xfId="0" applyBorder="1"/>
    <xf numFmtId="0" fontId="2" fillId="0" borderId="25" xfId="0" applyFont="1" applyBorder="1" applyAlignment="1">
      <alignment horizontal="left" vertical="distributed"/>
    </xf>
    <xf numFmtId="0" fontId="0" fillId="0" borderId="24" xfId="0" applyBorder="1"/>
    <xf numFmtId="0" fontId="5" fillId="3" borderId="1" xfId="0" applyFont="1" applyFill="1" applyBorder="1" applyAlignment="1">
      <alignment vertical="center"/>
    </xf>
    <xf numFmtId="0" fontId="5" fillId="4" borderId="1" xfId="0" applyFont="1" applyFill="1" applyBorder="1" applyAlignment="1">
      <alignment vertical="center"/>
    </xf>
    <xf numFmtId="0" fontId="2" fillId="0" borderId="1" xfId="0" applyFont="1" applyBorder="1" applyAlignment="1">
      <alignment vertical="center"/>
    </xf>
    <xf numFmtId="0" fontId="5" fillId="0" borderId="1" xfId="0" applyFont="1" applyBorder="1" applyAlignment="1">
      <alignment horizontal="left" vertical="distributed"/>
    </xf>
    <xf numFmtId="0" fontId="5" fillId="0" borderId="4" xfId="0" applyFont="1" applyBorder="1" applyAlignment="1">
      <alignment horizontal="left" vertical="distributed"/>
    </xf>
    <xf numFmtId="0" fontId="2" fillId="0" borderId="2" xfId="0" applyFont="1" applyBorder="1" applyAlignment="1">
      <alignment vertical="center"/>
    </xf>
    <xf numFmtId="0" fontId="4" fillId="0" borderId="29" xfId="0" applyFont="1" applyBorder="1" applyAlignment="1">
      <alignment horizontal="left" vertical="distributed"/>
    </xf>
    <xf numFmtId="0" fontId="5" fillId="3" borderId="26" xfId="0" applyFont="1" applyFill="1" applyBorder="1" applyAlignment="1">
      <alignment horizontal="left" vertical="distributed"/>
    </xf>
    <xf numFmtId="0" fontId="5" fillId="4" borderId="26" xfId="0" applyFont="1" applyFill="1" applyBorder="1" applyAlignment="1">
      <alignment horizontal="left" vertical="distributed"/>
    </xf>
    <xf numFmtId="0" fontId="4" fillId="0" borderId="26" xfId="0" applyFont="1" applyBorder="1" applyAlignment="1">
      <alignment horizontal="left" vertical="distributed"/>
    </xf>
    <xf numFmtId="0" fontId="4" fillId="0" borderId="28" xfId="0" applyFont="1" applyBorder="1" applyAlignment="1">
      <alignment horizontal="left" vertical="distributed"/>
    </xf>
    <xf numFmtId="0" fontId="5" fillId="0" borderId="31" xfId="0" applyFont="1" applyBorder="1" applyAlignment="1">
      <alignment horizontal="left" vertical="distributed"/>
    </xf>
    <xf numFmtId="0" fontId="5" fillId="3" borderId="34" xfId="0" applyFont="1" applyFill="1" applyBorder="1" applyAlignment="1">
      <alignment vertical="center"/>
    </xf>
    <xf numFmtId="0" fontId="5" fillId="4" borderId="34" xfId="0" applyFont="1" applyFill="1" applyBorder="1" applyAlignment="1">
      <alignment vertical="center"/>
    </xf>
    <xf numFmtId="0" fontId="2" fillId="0" borderId="34" xfId="0" applyFont="1" applyBorder="1" applyAlignment="1">
      <alignment vertical="center"/>
    </xf>
    <xf numFmtId="0" fontId="2" fillId="0" borderId="30" xfId="0" applyFont="1" applyBorder="1" applyAlignment="1">
      <alignment vertical="center"/>
    </xf>
    <xf numFmtId="0" fontId="3" fillId="0" borderId="0" xfId="0" applyFont="1"/>
    <xf numFmtId="0" fontId="2" fillId="0" borderId="4" xfId="0" applyFont="1" applyBorder="1"/>
    <xf numFmtId="0" fontId="2" fillId="0" borderId="2" xfId="0" applyFont="1" applyBorder="1"/>
    <xf numFmtId="0" fontId="3" fillId="0" borderId="29" xfId="0" applyFont="1" applyBorder="1"/>
    <xf numFmtId="0" fontId="3" fillId="0" borderId="28" xfId="0" applyFont="1" applyBorder="1"/>
    <xf numFmtId="0" fontId="2" fillId="0" borderId="31" xfId="0" applyFont="1" applyBorder="1"/>
    <xf numFmtId="0" fontId="2" fillId="0" borderId="30" xfId="0" applyFont="1" applyBorder="1"/>
    <xf numFmtId="0" fontId="3" fillId="2" borderId="26" xfId="0" applyFont="1" applyFill="1" applyBorder="1" applyAlignment="1" applyProtection="1">
      <alignment horizontal="right" vertical="distributed"/>
      <protection locked="0"/>
    </xf>
    <xf numFmtId="0" fontId="8" fillId="0" borderId="0" xfId="0" applyFont="1" applyAlignment="1" applyProtection="1">
      <alignment horizontal="left" vertical="distributed"/>
      <protection locked="0"/>
    </xf>
    <xf numFmtId="0" fontId="0" fillId="0" borderId="0" xfId="0" applyAlignment="1" applyProtection="1">
      <alignment horizontal="left"/>
      <protection locked="0"/>
    </xf>
    <xf numFmtId="0" fontId="3" fillId="0" borderId="0" xfId="0" applyFont="1" applyAlignment="1" applyProtection="1">
      <alignment horizontal="right" vertical="distributed"/>
      <protection locked="0"/>
    </xf>
    <xf numFmtId="0" fontId="7" fillId="0" borderId="0" xfId="0" applyFont="1" applyProtection="1">
      <protection locked="0"/>
    </xf>
    <xf numFmtId="0" fontId="14" fillId="0" borderId="0" xfId="0" applyFont="1" applyProtection="1">
      <protection locked="0"/>
    </xf>
    <xf numFmtId="4" fontId="2" fillId="0" borderId="0" xfId="0" applyNumberFormat="1" applyFont="1" applyAlignment="1" applyProtection="1">
      <alignment horizontal="left" vertical="distributed"/>
      <protection locked="0"/>
    </xf>
    <xf numFmtId="49" fontId="3" fillId="0" borderId="0" xfId="0" applyNumberFormat="1" applyFont="1" applyAlignment="1" applyProtection="1">
      <alignment horizontal="left"/>
      <protection locked="0"/>
    </xf>
    <xf numFmtId="0" fontId="2" fillId="8" borderId="33" xfId="0" applyFont="1" applyFill="1" applyBorder="1"/>
    <xf numFmtId="0" fontId="2" fillId="0" borderId="33" xfId="0" applyFont="1" applyBorder="1"/>
    <xf numFmtId="0" fontId="2" fillId="0" borderId="35" xfId="0" applyFont="1" applyBorder="1"/>
    <xf numFmtId="0" fontId="2" fillId="0" borderId="36" xfId="0" applyFont="1" applyBorder="1"/>
    <xf numFmtId="0" fontId="1" fillId="0" borderId="0" xfId="0" applyFont="1" applyAlignment="1" applyProtection="1">
      <alignment horizontal="center" vertical="center"/>
      <protection locked="0"/>
    </xf>
    <xf numFmtId="0" fontId="16" fillId="0" borderId="0" xfId="0" applyFont="1" applyAlignment="1" applyProtection="1">
      <alignment vertical="center"/>
      <protection locked="0"/>
    </xf>
    <xf numFmtId="49" fontId="19" fillId="0" borderId="0" xfId="0" applyNumberFormat="1" applyFont="1" applyProtection="1">
      <protection locked="0"/>
    </xf>
    <xf numFmtId="0" fontId="12" fillId="0" borderId="0" xfId="0" applyFont="1" applyAlignment="1" applyProtection="1">
      <alignment vertical="center"/>
      <protection locked="0"/>
    </xf>
    <xf numFmtId="0" fontId="2" fillId="0" borderId="0" xfId="0" applyFont="1" applyAlignment="1" applyProtection="1">
      <alignment horizontal="left" vertical="top" wrapText="1"/>
      <protection locked="0"/>
    </xf>
    <xf numFmtId="0" fontId="17" fillId="0" borderId="0" xfId="0" applyFont="1" applyAlignment="1" applyProtection="1">
      <alignment horizontal="center" vertical="distributed"/>
      <protection locked="0"/>
    </xf>
    <xf numFmtId="0" fontId="23" fillId="0" borderId="0" xfId="0" applyFont="1" applyProtection="1">
      <protection locked="0"/>
    </xf>
    <xf numFmtId="4" fontId="3" fillId="0" borderId="0" xfId="0" applyNumberFormat="1" applyFont="1" applyAlignment="1" applyProtection="1">
      <alignment horizontal="center"/>
      <protection locked="0"/>
    </xf>
    <xf numFmtId="0" fontId="3" fillId="0" borderId="26" xfId="0" applyFont="1" applyBorder="1" applyProtection="1">
      <protection locked="0"/>
    </xf>
    <xf numFmtId="49" fontId="1" fillId="2" borderId="1" xfId="0" applyNumberFormat="1" applyFont="1" applyFill="1" applyBorder="1" applyAlignment="1" applyProtection="1">
      <alignment horizontal="left" vertical="distributed" wrapText="1"/>
      <protection locked="0"/>
    </xf>
    <xf numFmtId="0" fontId="1" fillId="2" borderId="1" xfId="0" applyFont="1" applyFill="1" applyBorder="1" applyAlignment="1" applyProtection="1">
      <alignment horizontal="left" vertical="distributed" wrapText="1"/>
      <protection locked="0"/>
    </xf>
    <xf numFmtId="0" fontId="3" fillId="2" borderId="1" xfId="0" applyFont="1" applyFill="1" applyBorder="1" applyAlignment="1" applyProtection="1">
      <alignment horizontal="left" vertical="distributed" wrapText="1"/>
      <protection locked="0"/>
    </xf>
    <xf numFmtId="0" fontId="3" fillId="5" borderId="1" xfId="0" applyFont="1" applyFill="1" applyBorder="1" applyAlignment="1" applyProtection="1">
      <alignment horizontal="left" vertical="distributed"/>
      <protection locked="0"/>
    </xf>
    <xf numFmtId="0" fontId="2" fillId="0" borderId="1" xfId="0" applyFont="1" applyBorder="1" applyAlignment="1" applyProtection="1">
      <alignment horizontal="left" vertical="distributed" wrapText="1"/>
      <protection locked="0"/>
    </xf>
    <xf numFmtId="49" fontId="0" fillId="0" borderId="0" xfId="0" applyNumberFormat="1" applyAlignment="1" applyProtection="1">
      <alignment horizontal="left" vertical="top" wrapText="1"/>
      <protection locked="0"/>
    </xf>
    <xf numFmtId="2" fontId="11" fillId="0" borderId="1" xfId="0" applyNumberFormat="1" applyFont="1" applyBorder="1" applyAlignment="1" applyProtection="1">
      <alignment horizontal="center" vertical="distributed"/>
      <protection locked="0"/>
    </xf>
    <xf numFmtId="164" fontId="11" fillId="0" borderId="2" xfId="0" applyNumberFormat="1" applyFont="1" applyBorder="1" applyAlignment="1">
      <alignment horizontal="left" vertical="distributed"/>
    </xf>
    <xf numFmtId="49" fontId="11" fillId="0" borderId="0" xfId="0" applyNumberFormat="1" applyFont="1" applyAlignment="1" applyProtection="1">
      <alignment vertical="top"/>
      <protection locked="0"/>
    </xf>
    <xf numFmtId="0" fontId="18" fillId="0" borderId="0" xfId="0" applyFont="1" applyAlignment="1" applyProtection="1">
      <alignment horizontal="left" vertical="distributed"/>
      <protection locked="0"/>
    </xf>
    <xf numFmtId="0" fontId="15" fillId="0" borderId="0" xfId="0" applyFont="1" applyProtection="1">
      <protection locked="0"/>
    </xf>
    <xf numFmtId="4" fontId="2" fillId="0" borderId="0" xfId="0" applyNumberFormat="1" applyFont="1"/>
    <xf numFmtId="4" fontId="2" fillId="0" borderId="1" xfId="0" applyNumberFormat="1" applyFont="1" applyBorder="1"/>
    <xf numFmtId="0" fontId="25" fillId="0" borderId="0" xfId="0" applyFont="1"/>
    <xf numFmtId="4" fontId="25" fillId="0" borderId="0" xfId="0" applyNumberFormat="1" applyFont="1"/>
    <xf numFmtId="0" fontId="16" fillId="6" borderId="1" xfId="0" applyFont="1" applyFill="1" applyBorder="1" applyAlignment="1">
      <alignment vertical="center"/>
    </xf>
    <xf numFmtId="0" fontId="17" fillId="6" borderId="1" xfId="0" applyFont="1" applyFill="1" applyBorder="1" applyAlignment="1">
      <alignment vertical="center"/>
    </xf>
    <xf numFmtId="0" fontId="2" fillId="0" borderId="1" xfId="0" applyFont="1" applyBorder="1" applyAlignment="1">
      <alignment horizontal="left" vertical="distributed" wrapText="1"/>
    </xf>
    <xf numFmtId="0" fontId="8" fillId="0" borderId="0" xfId="0" applyFont="1" applyAlignment="1">
      <alignment horizontal="left"/>
    </xf>
    <xf numFmtId="0" fontId="13" fillId="0" borderId="0" xfId="0" applyFont="1"/>
    <xf numFmtId="0" fontId="16" fillId="6" borderId="1" xfId="0" applyFont="1" applyFill="1" applyBorder="1" applyAlignment="1">
      <alignment horizontal="left" vertical="distributed"/>
    </xf>
    <xf numFmtId="0" fontId="7" fillId="5" borderId="1" xfId="0" applyFont="1" applyFill="1" applyBorder="1"/>
    <xf numFmtId="0" fontId="17" fillId="6" borderId="18" xfId="0" applyFont="1" applyFill="1" applyBorder="1" applyAlignment="1">
      <alignment horizontal="left" vertical="distributed"/>
    </xf>
    <xf numFmtId="0" fontId="17" fillId="6" borderId="1" xfId="0" applyFont="1" applyFill="1" applyBorder="1" applyAlignment="1">
      <alignment horizontal="left" vertical="distributed"/>
    </xf>
    <xf numFmtId="0" fontId="1" fillId="6" borderId="1" xfId="0" applyFont="1" applyFill="1" applyBorder="1" applyAlignment="1">
      <alignment horizontal="left" vertical="distributed"/>
    </xf>
    <xf numFmtId="4" fontId="16" fillId="6" borderId="18" xfId="0" applyNumberFormat="1" applyFont="1" applyFill="1" applyBorder="1"/>
    <xf numFmtId="4" fontId="16" fillId="6" borderId="1" xfId="0" applyNumberFormat="1" applyFont="1" applyFill="1" applyBorder="1"/>
    <xf numFmtId="4" fontId="1" fillId="6" borderId="1" xfId="0" applyNumberFormat="1" applyFont="1" applyFill="1" applyBorder="1"/>
    <xf numFmtId="4" fontId="17" fillId="0" borderId="20" xfId="0" applyNumberFormat="1" applyFont="1" applyBorder="1" applyAlignment="1">
      <alignment vertical="center"/>
    </xf>
    <xf numFmtId="4" fontId="17" fillId="0" borderId="21" xfId="0" applyNumberFormat="1" applyFont="1" applyBorder="1" applyAlignment="1">
      <alignment vertical="center"/>
    </xf>
    <xf numFmtId="4" fontId="1" fillId="0" borderId="21" xfId="0" applyNumberFormat="1" applyFont="1" applyBorder="1"/>
    <xf numFmtId="0" fontId="18" fillId="6" borderId="1" xfId="0" applyFont="1" applyFill="1" applyBorder="1" applyAlignment="1">
      <alignment horizontal="left" vertical="distributed"/>
    </xf>
    <xf numFmtId="4" fontId="18" fillId="6" borderId="1" xfId="0" applyNumberFormat="1" applyFont="1" applyFill="1" applyBorder="1"/>
    <xf numFmtId="4" fontId="18" fillId="0" borderId="21" xfId="0" applyNumberFormat="1" applyFont="1" applyBorder="1"/>
    <xf numFmtId="0" fontId="1" fillId="2" borderId="4" xfId="0" applyFont="1" applyFill="1" applyBorder="1" applyAlignment="1">
      <alignment horizontal="left" vertical="distributed"/>
    </xf>
    <xf numFmtId="4" fontId="1" fillId="2" borderId="4" xfId="0" applyNumberFormat="1" applyFont="1" applyFill="1" applyBorder="1"/>
    <xf numFmtId="0" fontId="1" fillId="5" borderId="4" xfId="0" applyFont="1" applyFill="1" applyBorder="1" applyAlignment="1">
      <alignment horizontal="left" vertical="distributed"/>
    </xf>
    <xf numFmtId="4" fontId="1" fillId="5" borderId="4" xfId="0" applyNumberFormat="1" applyFont="1" applyFill="1" applyBorder="1"/>
    <xf numFmtId="0" fontId="3" fillId="0" borderId="1" xfId="0" applyFont="1" applyBorder="1" applyAlignment="1">
      <alignment horizontal="left" vertical="distributed"/>
    </xf>
    <xf numFmtId="4" fontId="2" fillId="0" borderId="1" xfId="0" applyNumberFormat="1" applyFont="1" applyBorder="1" applyAlignment="1">
      <alignment horizontal="left" vertical="distributed"/>
    </xf>
    <xf numFmtId="4" fontId="2" fillId="0" borderId="1" xfId="0" applyNumberFormat="1" applyFont="1" applyBorder="1" applyAlignment="1">
      <alignment horizontal="left"/>
    </xf>
    <xf numFmtId="4" fontId="3" fillId="6" borderId="1" xfId="0" applyNumberFormat="1" applyFont="1" applyFill="1" applyBorder="1"/>
    <xf numFmtId="0" fontId="3" fillId="0" borderId="0" xfId="0" applyFont="1" applyAlignment="1">
      <alignment horizontal="center"/>
    </xf>
    <xf numFmtId="0" fontId="3" fillId="0" borderId="1" xfId="0" applyFont="1" applyBorder="1"/>
    <xf numFmtId="0" fontId="2" fillId="6" borderId="1" xfId="0" applyFont="1" applyFill="1" applyBorder="1" applyAlignment="1">
      <alignment horizontal="left" vertical="distributed" wrapText="1"/>
    </xf>
    <xf numFmtId="0" fontId="7" fillId="2" borderId="26" xfId="0" applyFont="1" applyFill="1" applyBorder="1"/>
    <xf numFmtId="0" fontId="7" fillId="0" borderId="0" xfId="0" applyFont="1"/>
    <xf numFmtId="0" fontId="3" fillId="5" borderId="1" xfId="0" applyFont="1" applyFill="1" applyBorder="1" applyAlignment="1">
      <alignment horizontal="right" vertical="distributed"/>
    </xf>
    <xf numFmtId="0" fontId="8" fillId="0" borderId="0" xfId="0" applyFont="1" applyAlignment="1">
      <alignment horizontal="right" vertical="distributed"/>
    </xf>
    <xf numFmtId="4" fontId="26" fillId="0" borderId="0" xfId="0" applyNumberFormat="1" applyFont="1"/>
    <xf numFmtId="0" fontId="2" fillId="0" borderId="1" xfId="0" applyFont="1" applyBorder="1" applyAlignment="1">
      <alignment horizontal="left" vertical="distributed"/>
    </xf>
    <xf numFmtId="4" fontId="1" fillId="2" borderId="1" xfId="0" applyNumberFormat="1" applyFont="1" applyFill="1" applyBorder="1" applyAlignment="1" applyProtection="1">
      <alignment horizontal="left" vertical="distributed"/>
      <protection locked="0"/>
    </xf>
    <xf numFmtId="4" fontId="1" fillId="5" borderId="1" xfId="0" applyNumberFormat="1" applyFont="1" applyFill="1" applyBorder="1" applyAlignment="1" applyProtection="1">
      <alignment horizontal="left" vertical="distributed"/>
      <protection locked="0"/>
    </xf>
    <xf numFmtId="4" fontId="1" fillId="0" borderId="23" xfId="0" applyNumberFormat="1" applyFont="1" applyBorder="1"/>
    <xf numFmtId="4" fontId="1" fillId="0" borderId="22" xfId="0" applyNumberFormat="1" applyFont="1" applyBorder="1"/>
    <xf numFmtId="4" fontId="2" fillId="6" borderId="1" xfId="0" applyNumberFormat="1" applyFont="1" applyFill="1" applyBorder="1"/>
    <xf numFmtId="0" fontId="7" fillId="6" borderId="1" xfId="0" applyFont="1" applyFill="1" applyBorder="1"/>
    <xf numFmtId="0" fontId="10" fillId="6" borderId="1" xfId="0" applyFont="1" applyFill="1" applyBorder="1"/>
    <xf numFmtId="4" fontId="27" fillId="0" borderId="0" xfId="0" applyNumberFormat="1" applyFont="1"/>
    <xf numFmtId="0" fontId="27" fillId="0" borderId="0" xfId="0" applyFont="1" applyAlignment="1">
      <alignment horizontal="left"/>
    </xf>
    <xf numFmtId="0" fontId="27" fillId="0" borderId="0" xfId="0" applyFont="1"/>
    <xf numFmtId="0" fontId="2" fillId="8" borderId="42" xfId="0" applyFont="1" applyFill="1" applyBorder="1"/>
    <xf numFmtId="0" fontId="2" fillId="0" borderId="42" xfId="0" applyFont="1" applyBorder="1"/>
    <xf numFmtId="0" fontId="2" fillId="8" borderId="41" xfId="0" applyFont="1" applyFill="1" applyBorder="1"/>
    <xf numFmtId="0" fontId="2" fillId="8" borderId="43" xfId="0" applyFont="1" applyFill="1" applyBorder="1"/>
    <xf numFmtId="0" fontId="15" fillId="0" borderId="1" xfId="0" applyFont="1" applyBorder="1" applyAlignment="1" applyProtection="1">
      <alignment horizontal="left" vertical="distributed" wrapText="1"/>
      <protection locked="0"/>
    </xf>
    <xf numFmtId="0" fontId="15" fillId="0" borderId="1" xfId="0" applyFont="1" applyBorder="1" applyAlignment="1" applyProtection="1">
      <alignment horizontal="left" vertical="distributed"/>
      <protection locked="0"/>
    </xf>
    <xf numFmtId="49" fontId="15" fillId="0" borderId="1" xfId="0" applyNumberFormat="1" applyFont="1" applyBorder="1" applyAlignment="1" applyProtection="1">
      <alignment horizontal="left" vertical="distributed"/>
      <protection locked="0"/>
    </xf>
    <xf numFmtId="0" fontId="30" fillId="0" borderId="1" xfId="0" applyFont="1" applyBorder="1" applyProtection="1">
      <protection locked="0"/>
    </xf>
    <xf numFmtId="0" fontId="31" fillId="0" borderId="1" xfId="0" applyFont="1" applyBorder="1" applyProtection="1">
      <protection locked="0"/>
    </xf>
    <xf numFmtId="49" fontId="15" fillId="0" borderId="1" xfId="0" applyNumberFormat="1" applyFont="1" applyBorder="1" applyAlignment="1" applyProtection="1">
      <alignment horizontal="left" vertical="distributed" wrapText="1"/>
      <protection locked="0"/>
    </xf>
    <xf numFmtId="0" fontId="30" fillId="0" borderId="1" xfId="0" applyFont="1" applyBorder="1" applyAlignment="1" applyProtection="1">
      <alignment horizontal="left" vertical="distributed" wrapText="1"/>
      <protection locked="0"/>
    </xf>
    <xf numFmtId="0" fontId="33" fillId="9" borderId="1" xfId="1" applyFill="1" applyBorder="1"/>
    <xf numFmtId="49" fontId="33" fillId="9" borderId="1" xfId="1" applyNumberFormat="1" applyFill="1" applyBorder="1"/>
    <xf numFmtId="0" fontId="35" fillId="9" borderId="1" xfId="2" applyFont="1" applyFill="1" applyBorder="1" applyAlignment="1">
      <alignment horizontal="center"/>
    </xf>
    <xf numFmtId="49" fontId="33" fillId="9" borderId="1" xfId="1" applyNumberFormat="1" applyFill="1" applyBorder="1" applyAlignment="1">
      <alignment horizontal="center"/>
    </xf>
    <xf numFmtId="0" fontId="33" fillId="9" borderId="1" xfId="3" applyFont="1" applyFill="1" applyBorder="1"/>
    <xf numFmtId="0" fontId="33" fillId="9" borderId="1" xfId="2" applyFont="1" applyFill="1" applyBorder="1" applyAlignment="1">
      <alignment horizontal="center"/>
    </xf>
    <xf numFmtId="0" fontId="33" fillId="10" borderId="1" xfId="1" applyFill="1" applyBorder="1" applyAlignment="1">
      <alignment horizontal="center"/>
    </xf>
    <xf numFmtId="0" fontId="33" fillId="9" borderId="1" xfId="3" applyFont="1" applyFill="1" applyBorder="1" applyAlignment="1">
      <alignment horizontal="center"/>
    </xf>
    <xf numFmtId="0" fontId="33" fillId="0" borderId="0" xfId="4"/>
    <xf numFmtId="0" fontId="33" fillId="0" borderId="0" xfId="1"/>
    <xf numFmtId="49" fontId="33" fillId="0" borderId="0" xfId="1" applyNumberFormat="1"/>
    <xf numFmtId="0" fontId="33" fillId="0" borderId="0" xfId="1" applyAlignment="1">
      <alignment horizontal="center"/>
    </xf>
    <xf numFmtId="166" fontId="33" fillId="0" borderId="0" xfId="1" applyNumberFormat="1"/>
    <xf numFmtId="166" fontId="33" fillId="0" borderId="0" xfId="5" applyNumberFormat="1" applyFont="1" applyAlignment="1">
      <alignment horizontal="right"/>
    </xf>
    <xf numFmtId="49" fontId="33" fillId="0" borderId="0" xfId="1" applyNumberFormat="1" applyAlignment="1">
      <alignment horizontal="center"/>
    </xf>
    <xf numFmtId="3" fontId="33" fillId="0" borderId="0" xfId="5" applyNumberFormat="1" applyFont="1"/>
    <xf numFmtId="0" fontId="33" fillId="0" borderId="0" xfId="5" applyFont="1" applyAlignment="1">
      <alignment horizontal="right"/>
    </xf>
    <xf numFmtId="0" fontId="33" fillId="0" borderId="0" xfId="3" applyFont="1" applyAlignment="1">
      <alignment horizontal="center"/>
    </xf>
    <xf numFmtId="0" fontId="33" fillId="0" borderId="0" xfId="3" applyFont="1"/>
    <xf numFmtId="166" fontId="33" fillId="0" borderId="0" xfId="6" applyNumberFormat="1" applyFont="1"/>
    <xf numFmtId="0" fontId="38" fillId="0" borderId="44" xfId="5" applyFont="1" applyBorder="1" applyAlignment="1">
      <alignment horizontal="right"/>
    </xf>
    <xf numFmtId="3" fontId="33" fillId="0" borderId="0" xfId="5" applyNumberFormat="1" applyFont="1" applyAlignment="1">
      <alignment horizontal="center"/>
    </xf>
    <xf numFmtId="49" fontId="33" fillId="0" borderId="0" xfId="5" applyNumberFormat="1" applyFont="1"/>
    <xf numFmtId="49" fontId="35" fillId="0" borderId="44" xfId="2" applyNumberFormat="1" applyFont="1" applyBorder="1"/>
    <xf numFmtId="0" fontId="35" fillId="0" borderId="44" xfId="2" applyFont="1" applyBorder="1" applyAlignment="1">
      <alignment horizontal="left"/>
    </xf>
    <xf numFmtId="0" fontId="35" fillId="0" borderId="44" xfId="2" applyFont="1" applyBorder="1" applyAlignment="1">
      <alignment horizontal="center"/>
    </xf>
    <xf numFmtId="0" fontId="35" fillId="0" borderId="0" xfId="2" applyFont="1" applyAlignment="1">
      <alignment horizontal="left"/>
    </xf>
    <xf numFmtId="1" fontId="33" fillId="0" borderId="0" xfId="7" applyNumberFormat="1" applyFont="1"/>
    <xf numFmtId="49" fontId="33" fillId="0" borderId="0" xfId="7" applyNumberFormat="1" applyFont="1"/>
    <xf numFmtId="14" fontId="33" fillId="11" borderId="0" xfId="1" applyNumberFormat="1" applyFill="1"/>
    <xf numFmtId="0" fontId="33" fillId="0" borderId="0" xfId="1" quotePrefix="1"/>
    <xf numFmtId="166" fontId="39" fillId="0" borderId="0" xfId="1" applyNumberFormat="1" applyFont="1"/>
    <xf numFmtId="167" fontId="33" fillId="0" borderId="0" xfId="1" applyNumberFormat="1"/>
    <xf numFmtId="0" fontId="33" fillId="0" borderId="45" xfId="1" applyBorder="1"/>
    <xf numFmtId="0" fontId="33" fillId="0" borderId="46" xfId="1" applyBorder="1"/>
    <xf numFmtId="0" fontId="33" fillId="0" borderId="47" xfId="1" applyBorder="1"/>
    <xf numFmtId="0" fontId="33" fillId="0" borderId="45" xfId="1" applyBorder="1" applyAlignment="1">
      <alignment horizontal="center"/>
    </xf>
    <xf numFmtId="0" fontId="33" fillId="0" borderId="48" xfId="1" applyBorder="1" applyAlignment="1">
      <alignment horizontal="center"/>
    </xf>
    <xf numFmtId="0" fontId="33" fillId="0" borderId="49" xfId="1" applyBorder="1" applyAlignment="1">
      <alignment horizontal="center"/>
    </xf>
    <xf numFmtId="166" fontId="33" fillId="0" borderId="45" xfId="1" applyNumberFormat="1" applyBorder="1"/>
    <xf numFmtId="166" fontId="33" fillId="0" borderId="48" xfId="1" applyNumberFormat="1" applyBorder="1"/>
    <xf numFmtId="166" fontId="33" fillId="0" borderId="49" xfId="1" applyNumberFormat="1" applyBorder="1"/>
    <xf numFmtId="0" fontId="33" fillId="0" borderId="34" xfId="1" applyBorder="1"/>
    <xf numFmtId="167" fontId="33" fillId="0" borderId="34" xfId="1" applyNumberFormat="1" applyBorder="1"/>
    <xf numFmtId="0" fontId="33" fillId="0" borderId="50" xfId="1" applyBorder="1"/>
    <xf numFmtId="166" fontId="33" fillId="0" borderId="50" xfId="1" applyNumberFormat="1" applyBorder="1"/>
    <xf numFmtId="166" fontId="33" fillId="0" borderId="51" xfId="1" applyNumberFormat="1" applyBorder="1"/>
    <xf numFmtId="0" fontId="33" fillId="0" borderId="40" xfId="1" applyBorder="1"/>
    <xf numFmtId="167" fontId="33" fillId="0" borderId="40" xfId="1" applyNumberFormat="1" applyBorder="1"/>
    <xf numFmtId="0" fontId="33" fillId="0" borderId="2" xfId="1" applyBorder="1"/>
    <xf numFmtId="167" fontId="40" fillId="0" borderId="52" xfId="1" applyNumberFormat="1" applyFont="1" applyBorder="1"/>
    <xf numFmtId="0" fontId="33" fillId="0" borderId="53" xfId="1" applyBorder="1"/>
    <xf numFmtId="166" fontId="33" fillId="0" borderId="53" xfId="1" applyNumberFormat="1" applyBorder="1"/>
    <xf numFmtId="166" fontId="33" fillId="0" borderId="54" xfId="1" applyNumberFormat="1" applyBorder="1"/>
    <xf numFmtId="166" fontId="39" fillId="0" borderId="52" xfId="1" applyNumberFormat="1" applyFont="1" applyBorder="1"/>
    <xf numFmtId="14" fontId="33" fillId="0" borderId="0" xfId="8" applyNumberFormat="1" applyAlignment="1">
      <alignment horizontal="right"/>
    </xf>
    <xf numFmtId="166" fontId="33" fillId="0" borderId="0" xfId="8" applyNumberFormat="1"/>
    <xf numFmtId="0" fontId="41" fillId="0" borderId="0" xfId="1" applyFont="1"/>
    <xf numFmtId="0" fontId="41" fillId="0" borderId="0" xfId="4" applyFont="1" applyAlignment="1">
      <alignment horizontal="right"/>
    </xf>
    <xf numFmtId="0" fontId="33" fillId="0" borderId="49" xfId="1" applyBorder="1"/>
    <xf numFmtId="0" fontId="39" fillId="0" borderId="49" xfId="1" applyFont="1" applyBorder="1"/>
    <xf numFmtId="0" fontId="39" fillId="0" borderId="45" xfId="1" applyFont="1" applyBorder="1"/>
    <xf numFmtId="0" fontId="39" fillId="0" borderId="55" xfId="1" applyFont="1" applyBorder="1"/>
    <xf numFmtId="0" fontId="40" fillId="0" borderId="45" xfId="1" applyFont="1" applyBorder="1"/>
    <xf numFmtId="0" fontId="40" fillId="0" borderId="46" xfId="1" applyFont="1" applyBorder="1"/>
    <xf numFmtId="166" fontId="40" fillId="0" borderId="49" xfId="1" applyNumberFormat="1" applyFont="1" applyBorder="1"/>
    <xf numFmtId="0" fontId="39" fillId="0" borderId="53" xfId="1" applyFont="1" applyBorder="1"/>
    <xf numFmtId="0" fontId="39" fillId="0" borderId="56" xfId="1" applyFont="1" applyBorder="1"/>
    <xf numFmtId="167" fontId="42" fillId="0" borderId="0" xfId="4" applyNumberFormat="1" applyFont="1"/>
    <xf numFmtId="0" fontId="42" fillId="0" borderId="0" xfId="4" applyFont="1"/>
    <xf numFmtId="167" fontId="43" fillId="0" borderId="0" xfId="4" applyNumberFormat="1" applyFont="1"/>
    <xf numFmtId="167" fontId="44" fillId="0" borderId="0" xfId="4" applyNumberFormat="1" applyFont="1"/>
    <xf numFmtId="0" fontId="2" fillId="0" borderId="1" xfId="0" applyFont="1" applyBorder="1" applyAlignment="1" applyProtection="1">
      <alignment horizontal="left" vertical="distributed" wrapText="1" readingOrder="1"/>
      <protection locked="0"/>
    </xf>
    <xf numFmtId="0" fontId="0" fillId="12" borderId="0" xfId="0" applyFill="1" applyProtection="1">
      <protection locked="0"/>
    </xf>
    <xf numFmtId="0" fontId="0" fillId="13" borderId="0" xfId="0" applyFill="1" applyProtection="1">
      <protection locked="0"/>
    </xf>
    <xf numFmtId="0" fontId="0" fillId="14" borderId="0" xfId="0" applyFill="1" applyProtection="1">
      <protection locked="0"/>
    </xf>
    <xf numFmtId="0" fontId="0" fillId="12" borderId="0" xfId="0" applyFill="1" applyAlignment="1" applyProtection="1">
      <alignment horizontal="left"/>
      <protection locked="0"/>
    </xf>
    <xf numFmtId="0" fontId="0" fillId="12" borderId="0" xfId="0" applyFill="1"/>
    <xf numFmtId="0" fontId="0" fillId="12" borderId="0" xfId="0" applyFill="1" applyAlignment="1">
      <alignment horizontal="left"/>
    </xf>
    <xf numFmtId="0" fontId="28" fillId="12" borderId="0" xfId="0" applyFont="1" applyFill="1"/>
    <xf numFmtId="0" fontId="0" fillId="12" borderId="0" xfId="0" applyFill="1" applyAlignment="1" applyProtection="1">
      <alignment horizontal="left" vertical="distributed"/>
      <protection locked="0"/>
    </xf>
    <xf numFmtId="0" fontId="0" fillId="13" borderId="0" xfId="0" applyFill="1" applyAlignment="1" applyProtection="1">
      <alignment horizontal="left" vertical="distributed"/>
      <protection locked="0"/>
    </xf>
    <xf numFmtId="0" fontId="0" fillId="14" borderId="0" xfId="0" applyFill="1" applyAlignment="1" applyProtection="1">
      <alignment horizontal="left" vertical="distributed"/>
      <protection locked="0"/>
    </xf>
    <xf numFmtId="165" fontId="0" fillId="12" borderId="0" xfId="0" applyNumberFormat="1" applyFill="1" applyAlignment="1">
      <alignment horizontal="left"/>
    </xf>
    <xf numFmtId="0" fontId="46" fillId="0" borderId="0" xfId="0" applyFont="1"/>
    <xf numFmtId="0" fontId="47" fillId="0" borderId="0" xfId="0" applyFont="1"/>
    <xf numFmtId="0" fontId="48" fillId="0" borderId="0" xfId="0" applyFont="1"/>
    <xf numFmtId="49" fontId="1" fillId="0" borderId="1" xfId="0" applyNumberFormat="1" applyFont="1" applyBorder="1" applyAlignment="1" applyProtection="1">
      <alignment horizontal="left" vertical="distributed"/>
      <protection locked="0"/>
    </xf>
    <xf numFmtId="0" fontId="1" fillId="0" borderId="1" xfId="0" applyFont="1" applyBorder="1" applyAlignment="1" applyProtection="1">
      <alignment horizontal="left" vertical="distributed"/>
      <protection locked="0"/>
    </xf>
    <xf numFmtId="49" fontId="3" fillId="0" borderId="0" xfId="0" applyNumberFormat="1" applyFont="1" applyAlignment="1" applyProtection="1">
      <alignment vertical="top"/>
      <protection locked="0"/>
    </xf>
    <xf numFmtId="0" fontId="46" fillId="0" borderId="0" xfId="0" applyFont="1" applyAlignment="1">
      <alignment horizontal="left" vertical="top" wrapText="1"/>
    </xf>
    <xf numFmtId="0" fontId="32" fillId="0" borderId="0" xfId="0" applyFont="1" applyProtection="1">
      <protection locked="0"/>
    </xf>
    <xf numFmtId="0" fontId="10" fillId="2" borderId="1" xfId="0" applyFont="1" applyFill="1" applyBorder="1" applyAlignment="1">
      <alignment horizontal="left" vertical="top" wrapText="1"/>
    </xf>
    <xf numFmtId="0" fontId="46" fillId="0" borderId="0" xfId="0" applyFont="1" applyAlignment="1">
      <alignment horizontal="left" vertical="top" wrapText="1"/>
    </xf>
    <xf numFmtId="0" fontId="46" fillId="0" borderId="0" xfId="0" applyFont="1" applyAlignment="1">
      <alignment horizontal="left"/>
    </xf>
    <xf numFmtId="0" fontId="46" fillId="0" borderId="0" xfId="0" applyFont="1" applyAlignment="1">
      <alignment horizontal="left" vertical="distributed" wrapText="1"/>
    </xf>
    <xf numFmtId="0" fontId="46" fillId="0" borderId="1" xfId="0" applyFont="1" applyBorder="1" applyAlignment="1">
      <alignment horizontal="left" vertical="top" wrapText="1"/>
    </xf>
    <xf numFmtId="0" fontId="46" fillId="0" borderId="2" xfId="0" applyFont="1" applyBorder="1" applyAlignment="1">
      <alignment horizontal="left" vertical="top" wrapText="1"/>
    </xf>
    <xf numFmtId="0" fontId="46" fillId="0" borderId="3" xfId="0" applyFont="1" applyBorder="1" applyAlignment="1">
      <alignment horizontal="left" vertical="top" wrapText="1"/>
    </xf>
    <xf numFmtId="0" fontId="46" fillId="0" borderId="4" xfId="0" applyFont="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45" fillId="0" borderId="0" xfId="0" applyFont="1" applyAlignment="1">
      <alignment horizontal="left" vertical="top" wrapText="1"/>
    </xf>
    <xf numFmtId="0" fontId="45" fillId="0" borderId="0" xfId="0" applyFont="1" applyAlignment="1" applyProtection="1">
      <alignment horizontal="left" vertical="distributed" wrapText="1"/>
      <protection locked="0"/>
    </xf>
    <xf numFmtId="49" fontId="3" fillId="0" borderId="0" xfId="0" applyNumberFormat="1" applyFont="1" applyAlignment="1" applyProtection="1">
      <alignment horizontal="left" vertical="top" wrapText="1"/>
      <protection locked="0"/>
    </xf>
    <xf numFmtId="0" fontId="0" fillId="0" borderId="0" xfId="0" applyAlignment="1">
      <alignment horizontal="left" vertical="top" wrapText="1"/>
    </xf>
    <xf numFmtId="0" fontId="2" fillId="0" borderId="1" xfId="0" applyFont="1" applyBorder="1" applyAlignment="1" applyProtection="1">
      <alignment horizontal="left" vertical="top" wrapText="1"/>
      <protection locked="0"/>
    </xf>
    <xf numFmtId="0" fontId="15" fillId="12" borderId="0" xfId="0" applyFont="1" applyFill="1" applyAlignment="1" applyProtection="1">
      <alignment horizontal="left" vertical="top" wrapText="1"/>
      <protection locked="0"/>
    </xf>
    <xf numFmtId="0" fontId="0" fillId="12" borderId="0" xfId="0" applyFill="1" applyAlignment="1" applyProtection="1">
      <alignment horizontal="left" vertical="top" wrapText="1"/>
      <protection locked="0"/>
    </xf>
    <xf numFmtId="0" fontId="0" fillId="12" borderId="0" xfId="0" applyFill="1" applyAlignment="1">
      <alignment horizontal="left" vertical="top" wrapText="1"/>
    </xf>
    <xf numFmtId="0" fontId="2" fillId="0" borderId="24" xfId="0" applyFont="1" applyBorder="1" applyAlignment="1" applyProtection="1">
      <alignment horizontal="left" vertical="distributed"/>
      <protection locked="0"/>
    </xf>
    <xf numFmtId="0" fontId="2" fillId="0" borderId="0" xfId="0" applyFont="1" applyAlignment="1" applyProtection="1">
      <alignment horizontal="left" vertical="distributed"/>
      <protection locked="0"/>
    </xf>
    <xf numFmtId="0" fontId="4" fillId="0" borderId="25" xfId="0" applyFont="1" applyBorder="1" applyAlignment="1" applyProtection="1">
      <alignment horizontal="left" vertical="distributed" wrapText="1"/>
      <protection locked="0"/>
    </xf>
    <xf numFmtId="0" fontId="2" fillId="0" borderId="25" xfId="0" applyFont="1" applyBorder="1" applyAlignment="1" applyProtection="1">
      <alignment horizontal="left" vertical="distributed" wrapText="1"/>
      <protection locked="0"/>
    </xf>
    <xf numFmtId="0" fontId="0" fillId="12" borderId="0" xfId="0" applyFill="1" applyAlignment="1" applyProtection="1">
      <alignment horizontal="left" vertical="distributed" wrapText="1"/>
      <protection locked="0"/>
    </xf>
    <xf numFmtId="4" fontId="3" fillId="0" borderId="1" xfId="0" applyNumberFormat="1" applyFont="1" applyBorder="1" applyAlignment="1" applyProtection="1">
      <alignment horizontal="center"/>
      <protection locked="0"/>
    </xf>
    <xf numFmtId="4" fontId="27" fillId="0" borderId="2" xfId="0" applyNumberFormat="1" applyFont="1" applyBorder="1" applyAlignment="1">
      <alignment horizontal="left" vertical="distributed"/>
    </xf>
    <xf numFmtId="4" fontId="27" fillId="0" borderId="3" xfId="0" applyNumberFormat="1" applyFont="1" applyBorder="1" applyAlignment="1">
      <alignment horizontal="left" vertical="distributed"/>
    </xf>
    <xf numFmtId="4" fontId="27" fillId="0" borderId="4" xfId="0" applyNumberFormat="1" applyFont="1" applyBorder="1" applyAlignment="1">
      <alignment horizontal="left" vertical="distributed"/>
    </xf>
    <xf numFmtId="49" fontId="3" fillId="0" borderId="1" xfId="0" applyNumberFormat="1" applyFont="1" applyBorder="1" applyAlignment="1" applyProtection="1">
      <alignment horizontal="center" vertical="distributed"/>
      <protection locked="0"/>
    </xf>
    <xf numFmtId="49" fontId="2" fillId="0" borderId="1" xfId="0" applyNumberFormat="1" applyFont="1" applyBorder="1" applyAlignment="1" applyProtection="1">
      <alignment horizontal="left" vertical="top" wrapText="1"/>
      <protection locked="0"/>
    </xf>
    <xf numFmtId="0" fontId="17" fillId="0" borderId="1" xfId="0" applyFont="1" applyBorder="1" applyAlignment="1">
      <alignment horizontal="center" vertical="center"/>
    </xf>
    <xf numFmtId="0" fontId="2" fillId="0" borderId="1" xfId="0" applyFont="1" applyBorder="1" applyAlignment="1">
      <alignment horizontal="left" vertical="distributed"/>
    </xf>
    <xf numFmtId="0" fontId="15" fillId="0" borderId="1" xfId="0" applyFont="1" applyBorder="1" applyAlignment="1" applyProtection="1">
      <alignment horizontal="left" vertical="distributed" wrapText="1"/>
      <protection locked="0"/>
    </xf>
    <xf numFmtId="0" fontId="11" fillId="0" borderId="1" xfId="0" applyFont="1" applyBorder="1" applyAlignment="1">
      <alignment horizontal="right" vertical="center" wrapText="1"/>
    </xf>
    <xf numFmtId="0" fontId="24" fillId="0" borderId="1" xfId="0" applyFont="1" applyBorder="1" applyAlignment="1" applyProtection="1">
      <alignment horizontal="center" vertical="distributed"/>
      <protection locked="0"/>
    </xf>
    <xf numFmtId="2" fontId="11" fillId="0" borderId="1" xfId="0" applyNumberFormat="1" applyFont="1" applyBorder="1" applyAlignment="1" applyProtection="1">
      <alignment horizontal="center" vertical="distributed"/>
      <protection locked="0"/>
    </xf>
    <xf numFmtId="2" fontId="11" fillId="0" borderId="30" xfId="0" applyNumberFormat="1" applyFont="1" applyBorder="1" applyAlignment="1" applyProtection="1">
      <alignment horizontal="right" vertical="distributed"/>
      <protection locked="0"/>
    </xf>
    <xf numFmtId="2" fontId="11" fillId="0" borderId="31" xfId="0" applyNumberFormat="1" applyFont="1" applyBorder="1" applyAlignment="1" applyProtection="1">
      <alignment horizontal="right" vertical="distributed"/>
      <protection locked="0"/>
    </xf>
    <xf numFmtId="2" fontId="11" fillId="0" borderId="28" xfId="0" applyNumberFormat="1" applyFont="1" applyBorder="1" applyAlignment="1" applyProtection="1">
      <alignment horizontal="right" vertical="distributed"/>
      <protection locked="0"/>
    </xf>
    <xf numFmtId="2" fontId="11" fillId="0" borderId="29" xfId="0" applyNumberFormat="1" applyFont="1" applyBorder="1" applyAlignment="1" applyProtection="1">
      <alignment horizontal="right" vertical="distributed"/>
      <protection locked="0"/>
    </xf>
    <xf numFmtId="2" fontId="0" fillId="0" borderId="30" xfId="0" applyNumberFormat="1" applyBorder="1" applyAlignment="1" applyProtection="1">
      <alignment horizontal="center" vertical="distributed"/>
      <protection locked="0"/>
    </xf>
    <xf numFmtId="2" fontId="0" fillId="0" borderId="31" xfId="0" applyNumberFormat="1" applyBorder="1" applyAlignment="1" applyProtection="1">
      <alignment horizontal="center" vertical="distributed"/>
      <protection locked="0"/>
    </xf>
    <xf numFmtId="2" fontId="0" fillId="0" borderId="28" xfId="0" applyNumberFormat="1" applyBorder="1" applyAlignment="1" applyProtection="1">
      <alignment horizontal="center" vertical="distributed"/>
      <protection locked="0"/>
    </xf>
    <xf numFmtId="2" fontId="0" fillId="0" borderId="29" xfId="0" applyNumberFormat="1" applyBorder="1" applyAlignment="1" applyProtection="1">
      <alignment horizontal="center" vertical="distributed"/>
      <protection locked="0"/>
    </xf>
    <xf numFmtId="49" fontId="3" fillId="0" borderId="0" xfId="0" applyNumberFormat="1" applyFont="1" applyAlignment="1" applyProtection="1">
      <alignment horizontal="left" vertical="distributed"/>
      <protection locked="0"/>
    </xf>
    <xf numFmtId="0" fontId="0" fillId="0" borderId="2" xfId="0" applyBorder="1" applyAlignment="1" applyProtection="1">
      <alignment horizontal="center" vertical="distributed" wrapText="1"/>
      <protection locked="0"/>
    </xf>
    <xf numFmtId="0" fontId="0" fillId="0" borderId="3" xfId="0" applyBorder="1" applyAlignment="1" applyProtection="1">
      <alignment horizontal="center" vertical="distributed" wrapText="1"/>
      <protection locked="0"/>
    </xf>
    <xf numFmtId="0" fontId="0" fillId="0" borderId="4" xfId="0" applyBorder="1" applyAlignment="1" applyProtection="1">
      <alignment horizontal="center" vertical="distributed" wrapText="1"/>
      <protection locked="0"/>
    </xf>
    <xf numFmtId="0" fontId="3" fillId="2" borderId="1" xfId="0" applyFont="1" applyFill="1" applyBorder="1" applyAlignment="1" applyProtection="1">
      <alignment horizontal="center" vertical="distributed"/>
      <protection locked="0"/>
    </xf>
    <xf numFmtId="2" fontId="15" fillId="0" borderId="0" xfId="0" applyNumberFormat="1" applyFont="1" applyAlignment="1" applyProtection="1">
      <alignment horizontal="left" vertical="distributed"/>
      <protection locked="0"/>
    </xf>
    <xf numFmtId="0" fontId="0" fillId="0" borderId="1" xfId="0" applyBorder="1" applyAlignment="1" applyProtection="1">
      <alignment horizontal="left" vertical="distributed" wrapText="1"/>
      <protection locked="0"/>
    </xf>
    <xf numFmtId="0" fontId="3" fillId="5" borderId="1" xfId="0" applyFont="1" applyFill="1" applyBorder="1" applyAlignment="1" applyProtection="1">
      <alignment horizontal="center"/>
      <protection locked="0"/>
    </xf>
    <xf numFmtId="0" fontId="3" fillId="5" borderId="1" xfId="0" applyFont="1" applyFill="1" applyBorder="1" applyAlignment="1" applyProtection="1">
      <alignment horizontal="center" vertical="distributed"/>
      <protection locked="0"/>
    </xf>
    <xf numFmtId="0" fontId="3" fillId="5" borderId="1" xfId="0" applyFont="1" applyFill="1" applyBorder="1" applyAlignment="1" applyProtection="1">
      <alignment horizontal="left" vertical="distributed"/>
      <protection locked="0"/>
    </xf>
    <xf numFmtId="0" fontId="3" fillId="0" borderId="1" xfId="0" applyFont="1" applyBorder="1" applyAlignment="1">
      <alignment horizontal="left" vertical="distributed" wrapText="1"/>
    </xf>
    <xf numFmtId="0" fontId="3" fillId="2" borderId="1" xfId="0" applyFont="1" applyFill="1" applyBorder="1" applyAlignment="1" applyProtection="1">
      <alignment horizontal="center"/>
      <protection locked="0"/>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2" borderId="1" xfId="0" applyFont="1" applyFill="1" applyBorder="1" applyAlignment="1" applyProtection="1">
      <alignment horizontal="left" vertical="distributed" wrapText="1"/>
      <protection locked="0"/>
    </xf>
    <xf numFmtId="49" fontId="2" fillId="0" borderId="1" xfId="0" applyNumberFormat="1" applyFont="1" applyBorder="1" applyAlignment="1" applyProtection="1">
      <alignment horizontal="left" vertical="distributed"/>
      <protection locked="0"/>
    </xf>
    <xf numFmtId="0" fontId="3" fillId="0" borderId="1" xfId="0" applyFont="1" applyBorder="1" applyAlignment="1" applyProtection="1">
      <alignment horizontal="center"/>
      <protection locked="0"/>
    </xf>
    <xf numFmtId="165" fontId="3" fillId="0" borderId="1" xfId="0" applyNumberFormat="1" applyFont="1" applyBorder="1" applyAlignment="1" applyProtection="1">
      <alignment horizontal="center" vertical="distributed"/>
      <protection locked="0"/>
    </xf>
    <xf numFmtId="0" fontId="2" fillId="0" borderId="1" xfId="0" applyFont="1" applyBorder="1" applyAlignment="1" applyProtection="1">
      <alignment horizontal="left" vertical="distributed"/>
      <protection locked="0"/>
    </xf>
    <xf numFmtId="0" fontId="3" fillId="0" borderId="1" xfId="0" applyFont="1" applyBorder="1" applyAlignment="1" applyProtection="1">
      <alignment horizontal="left" vertical="distributed"/>
      <protection locked="0"/>
    </xf>
    <xf numFmtId="4" fontId="3" fillId="0" borderId="1" xfId="0" applyNumberFormat="1" applyFont="1" applyBorder="1" applyAlignment="1" applyProtection="1">
      <alignment horizontal="left" vertical="distributed"/>
      <protection locked="0"/>
    </xf>
    <xf numFmtId="0" fontId="3" fillId="6" borderId="2"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4" fontId="1" fillId="2" borderId="2" xfId="0" applyNumberFormat="1" applyFont="1" applyFill="1" applyBorder="1" applyAlignment="1" applyProtection="1">
      <alignment horizontal="center"/>
      <protection locked="0"/>
    </xf>
    <xf numFmtId="4" fontId="1" fillId="2" borderId="3" xfId="0" applyNumberFormat="1" applyFont="1" applyFill="1" applyBorder="1" applyAlignment="1" applyProtection="1">
      <alignment horizontal="center"/>
      <protection locked="0"/>
    </xf>
    <xf numFmtId="4" fontId="1" fillId="5" borderId="1" xfId="0" applyNumberFormat="1" applyFont="1" applyFill="1" applyBorder="1" applyAlignment="1" applyProtection="1">
      <alignment horizontal="center"/>
      <protection locked="0"/>
    </xf>
    <xf numFmtId="0" fontId="1" fillId="0" borderId="2" xfId="0" applyFont="1" applyBorder="1" applyAlignment="1" applyProtection="1">
      <alignment horizontal="left" vertical="distributed"/>
      <protection locked="0"/>
    </xf>
    <xf numFmtId="0" fontId="1" fillId="0" borderId="4" xfId="0" applyFont="1" applyBorder="1" applyAlignment="1" applyProtection="1">
      <alignment horizontal="left" vertical="distributed"/>
      <protection locked="0"/>
    </xf>
    <xf numFmtId="0" fontId="2" fillId="0" borderId="1" xfId="0" applyFont="1" applyBorder="1" applyAlignment="1" applyProtection="1">
      <alignment horizontal="center"/>
      <protection locked="0"/>
    </xf>
    <xf numFmtId="0" fontId="3" fillId="0" borderId="0" xfId="0" applyFont="1" applyAlignment="1" applyProtection="1">
      <alignment horizontal="left" vertical="distributed"/>
      <protection locked="0"/>
    </xf>
    <xf numFmtId="0" fontId="2" fillId="0" borderId="2" xfId="0" applyFont="1" applyBorder="1" applyAlignment="1" applyProtection="1">
      <alignment horizontal="left" vertical="distributed"/>
      <protection locked="0"/>
    </xf>
    <xf numFmtId="0" fontId="2" fillId="0" borderId="3" xfId="0" applyFont="1" applyBorder="1" applyAlignment="1" applyProtection="1">
      <alignment horizontal="left" vertical="distributed"/>
      <protection locked="0"/>
    </xf>
    <xf numFmtId="0" fontId="2" fillId="0" borderId="4" xfId="0" applyFont="1" applyBorder="1" applyAlignment="1" applyProtection="1">
      <alignment horizontal="left" vertical="distributed"/>
      <protection locked="0"/>
    </xf>
    <xf numFmtId="0" fontId="1" fillId="0" borderId="2" xfId="0" applyFont="1" applyBorder="1" applyAlignment="1">
      <alignment horizontal="center" vertical="distributed"/>
    </xf>
    <xf numFmtId="0" fontId="1" fillId="0" borderId="4" xfId="0" applyFont="1" applyBorder="1" applyAlignment="1">
      <alignment horizontal="center" vertical="distributed"/>
    </xf>
    <xf numFmtId="49" fontId="15" fillId="0" borderId="30" xfId="0" applyNumberFormat="1" applyFont="1" applyBorder="1" applyAlignment="1" applyProtection="1">
      <alignment horizontal="left" vertical="top" wrapText="1"/>
      <protection locked="0"/>
    </xf>
    <xf numFmtId="49" fontId="15" fillId="0" borderId="24" xfId="0" applyNumberFormat="1" applyFont="1" applyBorder="1" applyAlignment="1" applyProtection="1">
      <alignment horizontal="left" vertical="top" wrapText="1"/>
      <protection locked="0"/>
    </xf>
    <xf numFmtId="49" fontId="15" fillId="0" borderId="31" xfId="0" applyNumberFormat="1" applyFont="1" applyBorder="1" applyAlignment="1" applyProtection="1">
      <alignment horizontal="left" vertical="top" wrapText="1"/>
      <protection locked="0"/>
    </xf>
    <xf numFmtId="49" fontId="15" fillId="0" borderId="27" xfId="0" applyNumberFormat="1" applyFont="1" applyBorder="1" applyAlignment="1" applyProtection="1">
      <alignment horizontal="left" vertical="top" wrapText="1"/>
      <protection locked="0"/>
    </xf>
    <xf numFmtId="49" fontId="15" fillId="0" borderId="0" xfId="0" applyNumberFormat="1" applyFont="1" applyAlignment="1" applyProtection="1">
      <alignment horizontal="left" vertical="top" wrapText="1"/>
      <protection locked="0"/>
    </xf>
    <xf numFmtId="49" fontId="15" fillId="0" borderId="32" xfId="0" applyNumberFormat="1" applyFont="1" applyBorder="1" applyAlignment="1" applyProtection="1">
      <alignment horizontal="left" vertical="top" wrapText="1"/>
      <protection locked="0"/>
    </xf>
    <xf numFmtId="49" fontId="15" fillId="0" borderId="28" xfId="0" applyNumberFormat="1" applyFont="1" applyBorder="1" applyAlignment="1" applyProtection="1">
      <alignment horizontal="left" vertical="top" wrapText="1"/>
      <protection locked="0"/>
    </xf>
    <xf numFmtId="49" fontId="15" fillId="0" borderId="25" xfId="0" applyNumberFormat="1" applyFont="1" applyBorder="1" applyAlignment="1" applyProtection="1">
      <alignment horizontal="left" vertical="top" wrapText="1"/>
      <protection locked="0"/>
    </xf>
    <xf numFmtId="49" fontId="15" fillId="0" borderId="29" xfId="0" applyNumberFormat="1" applyFont="1" applyBorder="1" applyAlignment="1" applyProtection="1">
      <alignment horizontal="left" vertical="top" wrapText="1"/>
      <protection locked="0"/>
    </xf>
    <xf numFmtId="49" fontId="3" fillId="0" borderId="0" xfId="0" applyNumberFormat="1" applyFont="1" applyAlignment="1" applyProtection="1">
      <alignment horizontal="left" vertical="distributed" wrapText="1"/>
      <protection locked="0"/>
    </xf>
    <xf numFmtId="0" fontId="32" fillId="0" borderId="1" xfId="0" applyFont="1" applyBorder="1" applyAlignment="1" applyProtection="1">
      <alignment horizontal="left"/>
      <protection locked="0"/>
    </xf>
    <xf numFmtId="0" fontId="3" fillId="0" borderId="1" xfId="0" applyFont="1" applyBorder="1" applyAlignment="1" applyProtection="1">
      <alignment horizontal="left"/>
      <protection locked="0"/>
    </xf>
    <xf numFmtId="0" fontId="2" fillId="0" borderId="0" xfId="0" applyFont="1" applyAlignment="1" applyProtection="1">
      <alignment horizontal="left"/>
      <protection locked="0"/>
    </xf>
    <xf numFmtId="0" fontId="21" fillId="0" borderId="0" xfId="0" applyFont="1" applyAlignment="1" applyProtection="1">
      <alignment horizontal="center" vertical="distributed"/>
      <protection locked="0"/>
    </xf>
    <xf numFmtId="0" fontId="1" fillId="0" borderId="1" xfId="0" applyFont="1" applyBorder="1" applyAlignment="1">
      <alignment horizontal="center" vertical="center"/>
    </xf>
    <xf numFmtId="0" fontId="17" fillId="2" borderId="16" xfId="0" applyFont="1" applyFill="1" applyBorder="1" applyAlignment="1" applyProtection="1">
      <alignment horizontal="center" vertical="distributed"/>
      <protection locked="0"/>
    </xf>
    <xf numFmtId="0" fontId="17" fillId="2" borderId="17" xfId="0" applyFont="1" applyFill="1" applyBorder="1" applyAlignment="1" applyProtection="1">
      <alignment horizontal="center" vertical="distributed"/>
      <protection locked="0"/>
    </xf>
    <xf numFmtId="0" fontId="1" fillId="0" borderId="2" xfId="0" applyFont="1" applyBorder="1" applyAlignment="1">
      <alignment horizontal="left" vertical="distributed"/>
    </xf>
    <xf numFmtId="0" fontId="1" fillId="0" borderId="4" xfId="0" applyFont="1" applyBorder="1" applyAlignment="1">
      <alignment horizontal="left" vertical="distributed"/>
    </xf>
    <xf numFmtId="0" fontId="2" fillId="0" borderId="0" xfId="0" applyFont="1" applyAlignment="1">
      <alignment horizontal="center" vertical="distributed"/>
    </xf>
    <xf numFmtId="49" fontId="3" fillId="0" borderId="1" xfId="0" applyNumberFormat="1" applyFont="1" applyBorder="1" applyAlignment="1" applyProtection="1">
      <alignment horizontal="left"/>
      <protection locked="0"/>
    </xf>
    <xf numFmtId="49" fontId="3" fillId="0" borderId="1" xfId="0" applyNumberFormat="1" applyFont="1" applyBorder="1" applyAlignment="1" applyProtection="1">
      <alignment horizontal="left" vertical="distributed"/>
      <protection locked="0"/>
    </xf>
    <xf numFmtId="0" fontId="17" fillId="5" borderId="16" xfId="0" applyFont="1" applyFill="1" applyBorder="1" applyAlignment="1" applyProtection="1">
      <alignment horizontal="center" vertical="distributed"/>
      <protection locked="0"/>
    </xf>
    <xf numFmtId="0" fontId="17" fillId="5" borderId="17" xfId="0" applyFont="1" applyFill="1" applyBorder="1" applyAlignment="1" applyProtection="1">
      <alignment horizontal="center" vertical="distributed"/>
      <protection locked="0"/>
    </xf>
    <xf numFmtId="0" fontId="3" fillId="6" borderId="1" xfId="0" applyFont="1" applyFill="1" applyBorder="1" applyAlignment="1">
      <alignment horizontal="center" vertical="distributed"/>
    </xf>
    <xf numFmtId="0" fontId="15" fillId="0" borderId="1" xfId="0" applyFont="1" applyBorder="1" applyAlignment="1" applyProtection="1">
      <alignment horizontal="left" vertical="top" wrapText="1"/>
      <protection locked="0"/>
    </xf>
    <xf numFmtId="49" fontId="3" fillId="0" borderId="1" xfId="0" applyNumberFormat="1" applyFont="1" applyBorder="1" applyAlignment="1" applyProtection="1">
      <alignment horizontal="left" vertical="distributed" wrapText="1"/>
      <protection locked="0"/>
    </xf>
    <xf numFmtId="0" fontId="17" fillId="2" borderId="37" xfId="0" applyFont="1" applyFill="1" applyBorder="1" applyAlignment="1" applyProtection="1">
      <alignment horizontal="center" vertical="distributed"/>
      <protection locked="0"/>
    </xf>
    <xf numFmtId="0" fontId="17" fillId="2" borderId="38" xfId="0" applyFont="1" applyFill="1" applyBorder="1" applyAlignment="1" applyProtection="1">
      <alignment horizontal="center" vertical="distributed"/>
      <protection locked="0"/>
    </xf>
    <xf numFmtId="0" fontId="17" fillId="2" borderId="39" xfId="0" applyFont="1" applyFill="1" applyBorder="1" applyAlignment="1" applyProtection="1">
      <alignment horizontal="center" vertical="distributed"/>
      <protection locked="0"/>
    </xf>
    <xf numFmtId="0" fontId="17" fillId="5" borderId="37" xfId="0" applyFont="1" applyFill="1" applyBorder="1" applyAlignment="1" applyProtection="1">
      <alignment horizontal="center" vertical="distributed"/>
      <protection locked="0"/>
    </xf>
    <xf numFmtId="0" fontId="17" fillId="5" borderId="38" xfId="0" applyFont="1" applyFill="1" applyBorder="1" applyAlignment="1" applyProtection="1">
      <alignment horizontal="center" vertical="distributed"/>
      <protection locked="0"/>
    </xf>
    <xf numFmtId="0" fontId="17" fillId="5" borderId="39" xfId="0" applyFont="1" applyFill="1" applyBorder="1" applyAlignment="1" applyProtection="1">
      <alignment horizontal="center" vertical="distributed"/>
      <protection locked="0"/>
    </xf>
    <xf numFmtId="0" fontId="3" fillId="0" borderId="1" xfId="0" applyFont="1" applyBorder="1" applyAlignment="1" applyProtection="1">
      <alignment horizontal="left" vertical="distributed" wrapText="1"/>
      <protection locked="0"/>
    </xf>
    <xf numFmtId="0" fontId="0" fillId="14" borderId="0" xfId="0" applyFill="1" applyAlignment="1">
      <alignment horizontal="left" vertical="top" wrapText="1"/>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6" borderId="1" xfId="0" applyFont="1" applyFill="1" applyBorder="1" applyAlignment="1">
      <alignment horizontal="left" wrapText="1" shrinkToFit="1"/>
    </xf>
    <xf numFmtId="0" fontId="40" fillId="0" borderId="30" xfId="1" applyFont="1" applyBorder="1" applyAlignment="1">
      <alignment horizontal="center" wrapText="1"/>
    </xf>
    <xf numFmtId="0" fontId="40" fillId="0" borderId="31" xfId="1" applyFont="1" applyBorder="1" applyAlignment="1">
      <alignment horizontal="center" wrapText="1"/>
    </xf>
    <xf numFmtId="0" fontId="40" fillId="0" borderId="28" xfId="1" applyFont="1" applyBorder="1" applyAlignment="1">
      <alignment horizontal="center" wrapText="1"/>
    </xf>
    <xf numFmtId="0" fontId="40" fillId="0" borderId="29" xfId="1" applyFont="1" applyBorder="1" applyAlignment="1">
      <alignment horizontal="center" wrapText="1"/>
    </xf>
    <xf numFmtId="0" fontId="4" fillId="0" borderId="7" xfId="0" applyFont="1" applyBorder="1" applyAlignment="1">
      <alignment horizontal="center" vertical="distributed"/>
    </xf>
    <xf numFmtId="0" fontId="4" fillId="0" borderId="9" xfId="0" applyFont="1" applyBorder="1" applyAlignment="1">
      <alignment horizontal="center" vertical="distributed"/>
    </xf>
    <xf numFmtId="0" fontId="3" fillId="0" borderId="14" xfId="0" applyFont="1" applyBorder="1" applyAlignment="1">
      <alignment horizontal="center" vertical="distributed"/>
    </xf>
    <xf numFmtId="0" fontId="3" fillId="0" borderId="5" xfId="0" applyFont="1" applyBorder="1" applyAlignment="1">
      <alignment horizontal="center" vertical="distributed"/>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3" borderId="7" xfId="0" applyFont="1" applyFill="1" applyBorder="1" applyAlignment="1">
      <alignment horizontal="center" vertical="distributed"/>
    </xf>
    <xf numFmtId="0" fontId="4" fillId="3" borderId="10" xfId="0" applyFont="1" applyFill="1" applyBorder="1" applyAlignment="1">
      <alignment horizontal="center" vertical="distributed"/>
    </xf>
    <xf numFmtId="0" fontId="4" fillId="3" borderId="13" xfId="0" applyFont="1" applyFill="1" applyBorder="1" applyAlignment="1">
      <alignment horizontal="center" vertical="distributed"/>
    </xf>
    <xf numFmtId="0" fontId="4" fillId="3" borderId="9" xfId="0" applyFont="1" applyFill="1" applyBorder="1" applyAlignment="1">
      <alignment horizontal="center" vertical="distributed"/>
    </xf>
    <xf numFmtId="0" fontId="4" fillId="4" borderId="7" xfId="0" applyFont="1" applyFill="1" applyBorder="1" applyAlignment="1">
      <alignment horizontal="center" vertical="distributed"/>
    </xf>
    <xf numFmtId="0" fontId="4" fillId="4" borderId="9" xfId="0" applyFont="1" applyFill="1" applyBorder="1" applyAlignment="1">
      <alignment horizontal="center" vertical="distributed"/>
    </xf>
  </cellXfs>
  <cellStyles count="9">
    <cellStyle name="Navadno 2" xfId="1" xr:uid="{8BB7E1CB-4120-4F13-B1FA-8FE2F8614B5F}"/>
    <cellStyle name="Normal" xfId="0" builtinId="0"/>
    <cellStyle name="Normal_09" xfId="3" xr:uid="{26BE2500-6A2D-43A1-8837-4B754EC40329}"/>
    <cellStyle name="Normal_Občine_začasno" xfId="5" xr:uid="{0AE8C516-93B2-4B8A-9906-AD6F64F5D5E8}"/>
    <cellStyle name="Normal_Objekti_Seznam_okvirni_CEDR" xfId="7" xr:uid="{8D655F80-874C-4900-A1B3-942811E5093E}"/>
    <cellStyle name="Normal_Ods04_(dec-04)" xfId="8" xr:uid="{88AECCC0-9559-498C-A6F7-3E22AD4AFD63}"/>
    <cellStyle name="Normal_Odseki_2020" xfId="6" xr:uid="{BD714C1D-200C-4D56-9D05-CD26982FC55F}"/>
    <cellStyle name="Normal_Seznam odsekov 2004" xfId="2" xr:uid="{1C351A12-0E45-4ABB-9C19-F2943D87BDBE}"/>
    <cellStyle name="Normal_Sheet" xfId="4" xr:uid="{057585E6-8645-404E-AAB3-B60551D7EC7C}"/>
  </cellStyles>
  <dxfs count="100">
    <dxf>
      <border outline="0">
        <top style="thin">
          <color theme="4" tint="0.39997558519241921"/>
        </top>
      </border>
    </dxf>
    <dxf>
      <border outline="0">
        <bottom style="thin">
          <color theme="4" tint="0.39997558519241921"/>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rial"/>
        <family val="2"/>
        <charset val="238"/>
        <scheme val="none"/>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rial"/>
        <family val="2"/>
        <charset val="238"/>
        <scheme val="none"/>
      </font>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charset val="23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charset val="23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charset val="238"/>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charset val="238"/>
        <scheme val="none"/>
      </font>
      <fill>
        <patternFill patternType="solid">
          <fgColor indexed="64"/>
          <bgColor rgb="FFDDEBF7"/>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charset val="238"/>
        <scheme val="none"/>
      </font>
      <fill>
        <patternFill patternType="solid">
          <fgColor indexed="64"/>
          <bgColor rgb="FFDDEBF7"/>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charset val="238"/>
        <scheme val="none"/>
      </font>
      <fill>
        <patternFill patternType="solid">
          <fgColor indexed="64"/>
          <bgColor rgb="FFDDEBF7"/>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charset val="238"/>
        <scheme val="none"/>
      </font>
      <fill>
        <patternFill patternType="solid">
          <fgColor indexed="64"/>
          <bgColor rgb="FFDDEBF7"/>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charset val="238"/>
        <scheme val="none"/>
      </font>
      <fill>
        <patternFill patternType="solid">
          <fgColor indexed="64"/>
          <bgColor rgb="FFE2EFDA"/>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charset val="238"/>
        <scheme val="none"/>
      </font>
      <fill>
        <patternFill patternType="solid">
          <fgColor indexed="64"/>
          <bgColor rgb="FFE2EFDA"/>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charset val="238"/>
        <scheme val="none"/>
      </font>
      <fill>
        <patternFill patternType="solid">
          <fgColor indexed="64"/>
          <bgColor rgb="FFE2EFDA"/>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charset val="238"/>
        <scheme val="none"/>
      </font>
      <fill>
        <patternFill patternType="solid">
          <fgColor indexed="64"/>
          <bgColor rgb="FFE2EFDA"/>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charset val="238"/>
        <scheme val="none"/>
      </font>
      <alignment horizontal="left" vertical="distributed"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charset val="238"/>
        <scheme val="none"/>
      </font>
      <fill>
        <patternFill patternType="solid">
          <fgColor indexed="64"/>
          <bgColor rgb="FFDDEBF7"/>
        </patternFill>
      </fill>
      <alignment horizontal="general" vertical="center" textRotation="0" wrapText="0" indent="0" justifyLastLine="0" shrinkToFit="0" readingOrder="0"/>
    </dxf>
    <dxf>
      <font>
        <b val="0"/>
        <i val="0"/>
        <strike val="0"/>
        <condense val="0"/>
        <extend val="0"/>
        <outline val="0"/>
        <shadow val="0"/>
        <u val="none"/>
        <vertAlign val="baseline"/>
        <sz val="11"/>
        <color rgb="FF000000"/>
        <name val="Arial"/>
        <family val="2"/>
        <charset val="238"/>
        <scheme val="none"/>
      </font>
      <fill>
        <patternFill patternType="solid">
          <fgColor indexed="64"/>
          <bgColor rgb="FFDDEBF7"/>
        </patternFill>
      </fill>
      <alignment horizontal="left" vertical="distributed"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238"/>
        <scheme val="none"/>
      </font>
      <alignment horizontal="left" vertical="distributed" textRotation="0" wrapText="0" indent="0" justifyLastLine="0" shrinkToFit="0" readingOrder="0"/>
    </dxf>
    <dxf>
      <font>
        <strike/>
      </font>
      <fill>
        <patternFill>
          <bgColor rgb="FFFF9999"/>
        </patternFill>
      </fill>
    </dxf>
    <dxf>
      <font>
        <strike/>
      </font>
      <fill>
        <patternFill>
          <bgColor rgb="FFFF9999"/>
        </patternFill>
      </fill>
    </dxf>
    <dxf>
      <font>
        <strike/>
      </font>
      <fill>
        <patternFill>
          <bgColor rgb="FFFF9999"/>
        </patternFill>
      </fill>
    </dxf>
    <dxf>
      <fill>
        <patternFill>
          <bgColor rgb="FFFFFFCC"/>
        </patternFill>
      </fill>
    </dxf>
    <dxf>
      <font>
        <strike/>
      </font>
      <fill>
        <patternFill>
          <bgColor rgb="FFFF7C80"/>
        </patternFill>
      </fill>
    </dxf>
    <dxf>
      <font>
        <strike/>
      </font>
      <fill>
        <patternFill>
          <bgColor rgb="FFFF7C80"/>
        </patternFill>
      </fill>
    </dxf>
    <dxf>
      <font>
        <strike/>
      </font>
      <fill>
        <patternFill>
          <bgColor rgb="FFFF7C80"/>
        </patternFill>
      </fill>
    </dxf>
    <dxf>
      <fill>
        <patternFill>
          <bgColor rgb="FFFFFFCC"/>
        </patternFill>
      </fill>
    </dxf>
    <dxf>
      <fill>
        <patternFill>
          <bgColor rgb="FFFFFFCC"/>
        </patternFill>
      </fill>
    </dxf>
    <dxf>
      <font>
        <strike/>
      </font>
      <fill>
        <patternFill>
          <bgColor rgb="FFFF7C80"/>
        </patternFill>
      </fill>
    </dxf>
    <dxf>
      <font>
        <strike/>
      </font>
      <fill>
        <patternFill>
          <bgColor rgb="FFFF7C80"/>
        </patternFill>
      </fill>
    </dxf>
    <dxf>
      <font>
        <strike/>
      </font>
      <fill>
        <patternFill>
          <bgColor rgb="FFFF7C80"/>
        </patternFill>
      </fill>
    </dxf>
    <dxf>
      <fill>
        <patternFill>
          <bgColor rgb="FFFFFFCC"/>
        </patternFill>
      </fill>
    </dxf>
    <dxf>
      <font>
        <strike/>
      </font>
      <fill>
        <patternFill>
          <bgColor rgb="FFFF7C80"/>
        </patternFill>
      </fill>
    </dxf>
    <dxf>
      <font>
        <strike/>
      </font>
      <fill>
        <patternFill>
          <bgColor rgb="FFFF7C80"/>
        </patternFill>
      </fill>
    </dxf>
    <dxf>
      <font>
        <strike/>
      </font>
      <fill>
        <patternFill>
          <bgColor rgb="FFFF7C80"/>
        </patternFill>
      </fill>
    </dxf>
    <dxf>
      <font>
        <strike/>
      </font>
      <fill>
        <patternFill>
          <bgColor rgb="FFFF505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numFmt numFmtId="166" formatCode="#,##0_ ;[Red]\-#,##0\ "/>
    </dxf>
    <dxf>
      <font>
        <sz val="8"/>
      </font>
    </dxf>
    <dxf>
      <font>
        <b/>
      </font>
    </dxf>
    <dxf>
      <font>
        <b/>
      </font>
    </dxf>
    <dxf>
      <font>
        <b/>
      </font>
    </dxf>
    <dxf>
      <font>
        <b/>
      </font>
    </dxf>
    <dxf>
      <font>
        <b/>
      </font>
    </dxf>
    <dxf>
      <font>
        <color indexed="12"/>
      </font>
    </dxf>
    <dxf>
      <numFmt numFmtId="166" formatCode="#,##0_ ;[Red]\-#,##0\ "/>
    </dxf>
    <dxf>
      <font>
        <sz val="8"/>
      </font>
    </dxf>
    <dxf>
      <alignment horizontal="center" readingOrder="0"/>
    </dxf>
    <dxf>
      <font>
        <b/>
      </font>
    </dxf>
    <dxf>
      <font>
        <name val="Arial"/>
        <scheme val="none"/>
      </font>
    </dxf>
    <dxf>
      <alignment horizontal="center" readingOrder="0"/>
    </dxf>
  </dxfs>
  <tableStyles count="0" defaultTableStyle="TableStyleMedium2" defaultPivotStyle="PivotStyleLight16"/>
  <colors>
    <mruColors>
      <color rgb="FFFFFFCC"/>
      <color rgb="FFFF7C80"/>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LesjakM75/AppData/Roaming/Microsoft/Excel/tentceste%20(version%201).xls"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LesjakM75/AppData/Roaming/Microsoft/Excel/tentceste%20(version%201).xls"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miljana Ivanc" refreshedDate="44940.508454629628" createdVersion="1" refreshedVersion="2" recordCount="399" xr:uid="{3FF2276E-53AA-42D5-A0B3-02F5F7D82ABF}">
  <cacheSource type="worksheet">
    <worksheetSource ref="A1:P400" sheet="21" r:id="rId2"/>
  </cacheSource>
  <cacheFields count="16">
    <cacheField name="IVRC" numFmtId="0">
      <sharedItems count="4">
        <s v="AC"/>
        <s v="AC-NK"/>
        <s v="HC"/>
        <s v="G1"/>
      </sharedItems>
    </cacheField>
    <cacheField name="CESTA" numFmtId="0">
      <sharedItems count="7">
        <s v="A1"/>
        <s v="A2"/>
        <s v="A3"/>
        <s v="A4"/>
        <s v="A5"/>
        <s v="H5"/>
        <s v="6"/>
      </sharedItems>
    </cacheField>
    <cacheField name="ODSEK" numFmtId="0">
      <sharedItems count="259">
        <s v="0030"/>
        <s v="0630"/>
        <s v="1650"/>
        <s v="1651"/>
        <s v="0031"/>
        <s v="0631"/>
        <s v="1652"/>
        <s v="1653"/>
        <s v="0065"/>
        <s v="0665"/>
        <s v="0071"/>
        <s v="0671"/>
        <s v="1720"/>
        <s v="1721"/>
        <s v="0066"/>
        <s v="0666"/>
        <s v="1654"/>
        <s v="0034"/>
        <s v="0634"/>
        <s v="0035"/>
        <s v="0635"/>
        <s v="0036"/>
        <s v="0636"/>
        <s v="1676"/>
        <s v="1677"/>
        <s v="0037"/>
        <s v="0637"/>
        <s v="1656"/>
        <s v="1657"/>
        <s v="0038"/>
        <s v="0638"/>
        <s v="0039"/>
        <s v="0639"/>
        <s v="1658"/>
        <s v="1659"/>
        <s v="0040"/>
        <s v="0640"/>
        <s v="1660"/>
        <s v="1661"/>
        <s v="0041"/>
        <s v="0641"/>
        <s v="0042"/>
        <s v="0642"/>
        <s v="0043"/>
        <s v="0643"/>
        <s v="0067"/>
        <s v="0667"/>
        <s v="0044"/>
        <s v="0644"/>
        <s v="1682"/>
        <s v="1683"/>
        <s v="0045"/>
        <s v="0645"/>
        <s v="0046"/>
        <s v="0646"/>
        <s v="0047"/>
        <s v="0647"/>
        <s v="0048"/>
        <s v="0648"/>
        <s v="0049"/>
        <s v="0649"/>
        <s v="0050"/>
        <s v="0650"/>
        <s v="0019"/>
        <s v="0619"/>
        <s v="0018"/>
        <s v="0618"/>
        <s v="0017"/>
        <s v="0617"/>
        <s v="1662"/>
        <s v="1663"/>
        <s v="0016"/>
        <s v="0616"/>
        <s v="0051"/>
        <s v="0651"/>
        <s v="0052"/>
        <s v="0652"/>
        <s v="0053"/>
        <s v="0653"/>
        <s v="0054"/>
        <s v="0654"/>
        <s v="1664"/>
        <s v="1665"/>
        <s v="0055"/>
        <s v="0655"/>
        <s v="1666"/>
        <s v="1667"/>
        <s v="0056"/>
        <s v="0656"/>
        <s v="1668"/>
        <s v="1669"/>
        <s v="0057"/>
        <s v="0657"/>
        <s v="0058"/>
        <s v="0658"/>
        <s v="0059"/>
        <s v="0659"/>
        <s v="1641"/>
        <s v="0060"/>
        <s v="0660"/>
        <s v="0061"/>
        <s v="0661"/>
        <s v="1640"/>
        <s v="0062"/>
        <s v="0662"/>
        <s v="0001"/>
        <s v="0601"/>
        <s v="0453"/>
        <s v="0002"/>
        <s v="0602"/>
        <s v="1642"/>
        <s v="1643"/>
        <s v="0003"/>
        <s v="0603"/>
        <s v="1644"/>
        <s v="1645"/>
        <s v="0004"/>
        <s v="0604"/>
        <s v="1706"/>
        <s v="1707"/>
        <s v="0005"/>
        <s v="0605"/>
        <s v="0006"/>
        <s v="0606"/>
        <s v="0007"/>
        <s v="0607"/>
        <s v="0008"/>
        <s v="0608"/>
        <s v="1646"/>
        <s v="1647"/>
        <s v="0009"/>
        <s v="0609"/>
        <s v="0010"/>
        <s v="0610"/>
        <s v="1648"/>
        <s v="1649"/>
        <s v="0011"/>
        <s v="0611"/>
        <s v="0012"/>
        <s v="0612"/>
        <s v="0013"/>
        <s v="0613"/>
        <s v="0014"/>
        <s v="0614"/>
        <s v="0015"/>
        <s v="0615"/>
        <s v="0020"/>
        <s v="0620"/>
        <s v="0021"/>
        <s v="0621"/>
        <s v="1708"/>
        <s v="0022"/>
        <s v="0622"/>
        <s v="1674"/>
        <s v="0023"/>
        <s v="0623"/>
        <s v="0072"/>
        <s v="0672"/>
        <s v="1710"/>
        <s v="1711"/>
        <s v="0024"/>
        <s v="0624"/>
        <s v="0025"/>
        <s v="0625"/>
        <s v="1696"/>
        <s v="1697"/>
        <s v="0026"/>
        <s v="0626"/>
        <s v="0027"/>
        <s v="0627"/>
        <s v="1678"/>
        <s v="1679"/>
        <s v="0028"/>
        <s v="0628"/>
        <s v="1680"/>
        <s v="1681"/>
        <s v="0029"/>
        <s v="0629"/>
        <s v="1686"/>
        <s v="1687"/>
        <s v="1482"/>
        <s v="0668"/>
        <s v="1670"/>
        <s v="1671"/>
        <s v="0069"/>
        <s v="0669"/>
        <s v="0070"/>
        <s v="0670"/>
        <s v="1672"/>
        <s v="1673"/>
        <s v="0372"/>
        <s v="0091"/>
        <s v="0691"/>
        <s v="1716"/>
        <s v="1717"/>
        <s v="1704"/>
        <s v="1705"/>
        <s v="0092"/>
        <s v="0692"/>
        <s v="0093"/>
        <s v="0693"/>
        <s v="0094"/>
        <s v="0694"/>
        <s v="1700"/>
        <s v="1701"/>
        <s v="1484"/>
        <s v="0806"/>
        <s v="0906"/>
        <s v="0807"/>
        <s v="0907"/>
        <s v="1694"/>
        <s v="1695"/>
        <s v="0808"/>
        <s v="0908"/>
        <s v="1702"/>
        <s v="1703"/>
        <s v="0809"/>
        <s v="0909"/>
        <s v="0810"/>
        <s v="0910"/>
        <s v="1684"/>
        <s v="1685"/>
        <s v="0811"/>
        <s v="0911"/>
        <s v="0812"/>
        <s v="0912"/>
        <s v="1698"/>
        <s v="1699"/>
        <s v="0813"/>
        <s v="0913"/>
        <s v="0814"/>
        <s v="0914"/>
        <s v="0816"/>
        <s v="0916"/>
        <s v="1692"/>
        <s v="1693"/>
        <s v="0236"/>
        <s v="0736"/>
        <s v="0237"/>
        <s v="0737"/>
        <s v="0388"/>
        <s v="0788"/>
        <s v="0338"/>
        <s v="0339"/>
        <s v="0340"/>
        <s v="0341"/>
        <s v="1377"/>
        <s v="0343"/>
        <s v="1483"/>
        <s v="1503" u="1"/>
        <s v="0220" u="1"/>
        <s v="1655" u="1"/>
        <s v="0068" u="1"/>
        <s v="0221" u="1"/>
        <s v="0351" u="1"/>
        <s v="0342" u="1"/>
        <s v="0362" u="1"/>
        <s v="0363" u="1"/>
        <s v="1062" u="1"/>
      </sharedItems>
    </cacheField>
    <cacheField name="OPIS" numFmtId="0">
      <sharedItems/>
    </cacheField>
    <cacheField name="TIPODS" numFmtId="0">
      <sharedItems containsBlank="1" count="7">
        <s v="A"/>
        <s v="V"/>
        <s v="D"/>
        <s v="O"/>
        <m u="1"/>
        <s v="P" u="1"/>
        <s v="C" u="1"/>
      </sharedItems>
    </cacheField>
    <cacheField name="STAC_ZAC" numFmtId="0">
      <sharedItems containsSemiMixedTypes="0" containsString="0" containsNumber="1" containsInteger="1" minValue="0" maxValue="15080"/>
    </cacheField>
    <cacheField name="STAC_KON" numFmtId="0">
      <sharedItems containsSemiMixedTypes="0" containsString="0" containsNumber="1" containsInteger="1" minValue="68" maxValue="15560"/>
    </cacheField>
    <cacheField name="DOLZINA" numFmtId="0">
      <sharedItems containsSemiMixedTypes="0" containsString="0" containsNumber="1" containsInteger="1" minValue="68" maxValue="11570"/>
    </cacheField>
    <cacheField name="SIF_OBC" numFmtId="0">
      <sharedItems/>
    </cacheField>
    <cacheField name="IME_OBC" numFmtId="0">
      <sharedItems/>
    </cacheField>
    <cacheField name="ZAPORED" numFmtId="0">
      <sharedItems containsSemiMixedTypes="0" containsString="0" containsNumber="1" containsInteger="1" minValue="1" maxValue="495"/>
    </cacheField>
    <cacheField name="TEN-T" numFmtId="0">
      <sharedItems count="1">
        <s v="TEN-T"/>
      </sharedItems>
    </cacheField>
    <cacheField name="Sif_reg" numFmtId="0">
      <sharedItems containsSemiMixedTypes="0" containsString="0" containsNumber="1" containsInteger="1" minValue="1" maxValue="12" count="10">
        <n v="2"/>
        <n v="4"/>
        <n v="8"/>
        <n v="5"/>
        <n v="10"/>
        <n v="12"/>
        <n v="9"/>
        <n v="7"/>
        <n v="6"/>
        <n v="1"/>
      </sharedItems>
    </cacheField>
    <cacheField name="Regija" numFmtId="0">
      <sharedItems count="10">
        <s v="Podravska"/>
        <s v="Savinjska"/>
        <s v="Osrednjeslovenska"/>
        <s v="Zasavska"/>
        <s v="Primorsko-notranjska"/>
        <s v="Obalno-kraška"/>
        <s v="Gorenjska"/>
        <s v="Jugovzhodna Slovenija"/>
        <s v="Posavska"/>
        <s v="Pomurska"/>
      </sharedItems>
    </cacheField>
    <cacheField name="TERN_LINK" numFmtId="0">
      <sharedItems containsBlank="1" count="15">
        <s v="SI-010"/>
        <m/>
        <s v="SI-011"/>
        <s v="SI-009"/>
        <s v="SI-002"/>
        <s v="SI-007"/>
        <s v="SI-006"/>
        <s v="SI-005"/>
        <s v="SI-001"/>
        <s v="SI-003"/>
        <s v="SI-004"/>
        <s v="SI-012"/>
        <s v="SI-013"/>
        <s v="SI-008"/>
        <e v="#N/A" u="1"/>
      </sharedItems>
    </cacheField>
    <cacheField name="LOGICAL_LINK"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miljana Ivanc" refreshedDate="44940.489441435187" createdVersion="1" refreshedVersion="2" recordCount="399" xr:uid="{34D16D41-63A4-4ABE-BA7B-8A0AE692B2FF}">
  <cacheSource type="worksheet">
    <worksheetSource ref="A1:N400" sheet="21" r:id="rId2"/>
  </cacheSource>
  <cacheFields count="14">
    <cacheField name="IVRC" numFmtId="0">
      <sharedItems containsBlank="1" count="13">
        <s v="AC"/>
        <s v="AC-NK"/>
        <s v="HC"/>
        <s v="G1"/>
        <m u="1"/>
        <s v="G2" u="1"/>
        <s v="HC-H1" u="1"/>
        <s v="R1" u="1"/>
        <s v="R2" u="1"/>
        <s v="R3" u="1"/>
        <s v="RT" u="1"/>
        <s v="M1" u="1"/>
        <s v="M2" u="1"/>
      </sharedItems>
    </cacheField>
    <cacheField name="CESTA" numFmtId="0">
      <sharedItems count="7">
        <s v="A1"/>
        <s v="A2"/>
        <s v="A3"/>
        <s v="A4"/>
        <s v="A5"/>
        <s v="H5"/>
        <s v="6"/>
      </sharedItems>
    </cacheField>
    <cacheField name="ODSEK" numFmtId="0">
      <sharedItems/>
    </cacheField>
    <cacheField name="OPIS" numFmtId="0">
      <sharedItems/>
    </cacheField>
    <cacheField name="TIPODS" numFmtId="0">
      <sharedItems containsBlank="1" count="7">
        <s v="A"/>
        <s v="V"/>
        <s v="D"/>
        <s v="O"/>
        <m u="1"/>
        <s v="P" u="1"/>
        <s v="C" u="1"/>
      </sharedItems>
    </cacheField>
    <cacheField name="STAC_ZAC" numFmtId="0">
      <sharedItems containsSemiMixedTypes="0" containsString="0" containsNumber="1" containsInteger="1" minValue="0" maxValue="15080"/>
    </cacheField>
    <cacheField name="STAC_KON" numFmtId="0">
      <sharedItems containsSemiMixedTypes="0" containsString="0" containsNumber="1" containsInteger="1" minValue="68" maxValue="15560"/>
    </cacheField>
    <cacheField name="DOLZINA" numFmtId="0">
      <sharedItems containsSemiMixedTypes="0" containsString="0" containsNumber="1" containsInteger="1" minValue="68" maxValue="11570"/>
    </cacheField>
    <cacheField name="SIF_OBC" numFmtId="0">
      <sharedItems/>
    </cacheField>
    <cacheField name="IME_OBC" numFmtId="0">
      <sharedItems/>
    </cacheField>
    <cacheField name="ZAPORED" numFmtId="0">
      <sharedItems containsSemiMixedTypes="0" containsString="0" containsNumber="1" containsInteger="1" minValue="1" maxValue="495"/>
    </cacheField>
    <cacheField name="TEN-T" numFmtId="0">
      <sharedItems containsBlank="1" count="2">
        <s v="TEN-T"/>
        <m/>
      </sharedItems>
    </cacheField>
    <cacheField name="Sif_reg" numFmtId="0">
      <sharedItems containsSemiMixedTypes="0" containsString="0" containsNumber="1" containsInteger="1" minValue="1" maxValue="12" count="10">
        <n v="2"/>
        <n v="4"/>
        <n v="8"/>
        <n v="5"/>
        <n v="10"/>
        <n v="12"/>
        <n v="9"/>
        <n v="7"/>
        <n v="6"/>
        <n v="1"/>
      </sharedItems>
    </cacheField>
    <cacheField name="Regija" numFmtId="0">
      <sharedItems count="10">
        <s v="Podravska"/>
        <s v="Savinjska"/>
        <s v="Osrednjeslovenska"/>
        <s v="Zasavska"/>
        <s v="Primorsko-notranjska"/>
        <s v="Obalno-kraška"/>
        <s v="Gorenjska"/>
        <s v="Jugovzhodna Slovenija"/>
        <s v="Posavska"/>
        <s v="Pomursk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9">
  <r>
    <x v="0"/>
    <x v="0"/>
    <x v="0"/>
    <s v="MEJA AVSTRIJA - ŠENTILJ"/>
    <x v="0"/>
    <n v="0"/>
    <n v="1137"/>
    <n v="1137"/>
    <s v="118"/>
    <s v="Šentilj"/>
    <n v="1"/>
    <x v="0"/>
    <x v="0"/>
    <x v="0"/>
    <x v="0"/>
    <s v="SI-010.01"/>
  </r>
  <r>
    <x v="0"/>
    <x v="0"/>
    <x v="1"/>
    <s v="MEJA AVSTRIJA - ŠENTILJ"/>
    <x v="1"/>
    <n v="0"/>
    <n v="1164"/>
    <n v="1164"/>
    <s v="118"/>
    <s v="Šentilj"/>
    <n v="2"/>
    <x v="0"/>
    <x v="0"/>
    <x v="0"/>
    <x v="0"/>
    <s v="SI-010.01"/>
  </r>
  <r>
    <x v="0"/>
    <x v="0"/>
    <x v="2"/>
    <s v="POČIVALIŠČE ŠENTILJ Z"/>
    <x v="2"/>
    <n v="0"/>
    <n v="191"/>
    <n v="191"/>
    <s v="118"/>
    <s v="Šentilj"/>
    <n v="5"/>
    <x v="0"/>
    <x v="0"/>
    <x v="0"/>
    <x v="1"/>
    <m/>
  </r>
  <r>
    <x v="0"/>
    <x v="0"/>
    <x v="3"/>
    <s v="POČIVALIŠČE ŠENTILJ V"/>
    <x v="2"/>
    <n v="0"/>
    <n v="350"/>
    <n v="350"/>
    <s v="118"/>
    <s v="Šentilj"/>
    <n v="6"/>
    <x v="0"/>
    <x v="0"/>
    <x v="0"/>
    <x v="1"/>
    <m/>
  </r>
  <r>
    <x v="0"/>
    <x v="0"/>
    <x v="4"/>
    <s v="ŠENTILJ - PESNICA"/>
    <x v="0"/>
    <n v="0"/>
    <n v="4400"/>
    <n v="4400"/>
    <s v="118"/>
    <s v="Šentilj"/>
    <n v="7"/>
    <x v="0"/>
    <x v="0"/>
    <x v="0"/>
    <x v="0"/>
    <s v="SI-010.01"/>
  </r>
  <r>
    <x v="0"/>
    <x v="0"/>
    <x v="4"/>
    <s v="ŠENTILJ - PESNICA"/>
    <x v="0"/>
    <n v="4400"/>
    <n v="9761"/>
    <n v="5361"/>
    <s v="089"/>
    <s v="Pesnica"/>
    <n v="7"/>
    <x v="0"/>
    <x v="0"/>
    <x v="0"/>
    <x v="0"/>
    <s v="SI-010.01"/>
  </r>
  <r>
    <x v="0"/>
    <x v="0"/>
    <x v="5"/>
    <s v="ŠENTILJ - PESNICA"/>
    <x v="1"/>
    <n v="0"/>
    <n v="4350"/>
    <n v="4350"/>
    <s v="118"/>
    <s v="Šentilj"/>
    <n v="9"/>
    <x v="0"/>
    <x v="0"/>
    <x v="0"/>
    <x v="0"/>
    <s v="SI-010.01"/>
  </r>
  <r>
    <x v="0"/>
    <x v="0"/>
    <x v="5"/>
    <s v="ŠENTILJ - PESNICA"/>
    <x v="1"/>
    <n v="4350"/>
    <n v="9726"/>
    <n v="5376"/>
    <s v="089"/>
    <s v="Pesnica"/>
    <n v="9"/>
    <x v="0"/>
    <x v="0"/>
    <x v="0"/>
    <x v="0"/>
    <s v="SI-010.01"/>
  </r>
  <r>
    <x v="0"/>
    <x v="0"/>
    <x v="6"/>
    <s v="POČIVALIŠČE PESNICA Z"/>
    <x v="2"/>
    <n v="0"/>
    <n v="411"/>
    <n v="411"/>
    <s v="089"/>
    <s v="Pesnica"/>
    <n v="11"/>
    <x v="0"/>
    <x v="0"/>
    <x v="0"/>
    <x v="1"/>
    <m/>
  </r>
  <r>
    <x v="0"/>
    <x v="0"/>
    <x v="7"/>
    <s v="POČIVALIŠČE PESNICA V"/>
    <x v="2"/>
    <n v="0"/>
    <n v="421"/>
    <n v="421"/>
    <s v="089"/>
    <s v="Pesnica"/>
    <n v="12"/>
    <x v="0"/>
    <x v="0"/>
    <x v="0"/>
    <x v="1"/>
    <m/>
  </r>
  <r>
    <x v="0"/>
    <x v="0"/>
    <x v="8"/>
    <s v="PESNICA - DRAGUČOVA"/>
    <x v="0"/>
    <n v="0"/>
    <n v="460"/>
    <n v="460"/>
    <s v="089"/>
    <s v="Pesnica"/>
    <n v="14"/>
    <x v="0"/>
    <x v="0"/>
    <x v="0"/>
    <x v="0"/>
    <s v="SI-010.02"/>
  </r>
  <r>
    <x v="0"/>
    <x v="0"/>
    <x v="8"/>
    <s v="PESNICA - DRAGUČOVA"/>
    <x v="0"/>
    <n v="460"/>
    <n v="1860"/>
    <n v="1400"/>
    <s v="070"/>
    <s v="Maribor"/>
    <n v="14"/>
    <x v="0"/>
    <x v="0"/>
    <x v="0"/>
    <x v="0"/>
    <s v="SI-010.02"/>
  </r>
  <r>
    <x v="0"/>
    <x v="0"/>
    <x v="8"/>
    <s v="PESNICA - DRAGUČOVA"/>
    <x v="0"/>
    <n v="1860"/>
    <n v="2570"/>
    <n v="710"/>
    <s v="089"/>
    <s v="Pesnica"/>
    <n v="14"/>
    <x v="0"/>
    <x v="0"/>
    <x v="0"/>
    <x v="0"/>
    <s v="SI-010.02"/>
  </r>
  <r>
    <x v="0"/>
    <x v="0"/>
    <x v="9"/>
    <s v="PESNICA - DRAGUČOVA"/>
    <x v="1"/>
    <n v="0"/>
    <n v="470"/>
    <n v="470"/>
    <s v="089"/>
    <s v="Pesnica"/>
    <n v="15"/>
    <x v="0"/>
    <x v="0"/>
    <x v="0"/>
    <x v="0"/>
    <s v="SI-010.02"/>
  </r>
  <r>
    <x v="0"/>
    <x v="0"/>
    <x v="9"/>
    <s v="PESNICA - DRAGUČOVA"/>
    <x v="1"/>
    <n v="470"/>
    <n v="1860"/>
    <n v="1390"/>
    <s v="070"/>
    <s v="Maribor"/>
    <n v="15"/>
    <x v="0"/>
    <x v="0"/>
    <x v="0"/>
    <x v="0"/>
    <s v="SI-010.02"/>
  </r>
  <r>
    <x v="0"/>
    <x v="0"/>
    <x v="9"/>
    <s v="PESNICA - DRAGUČOVA"/>
    <x v="1"/>
    <n v="1860"/>
    <n v="2478"/>
    <n v="618"/>
    <s v="089"/>
    <s v="Pesnica"/>
    <n v="15"/>
    <x v="0"/>
    <x v="0"/>
    <x v="0"/>
    <x v="0"/>
    <s v="SI-010.02"/>
  </r>
  <r>
    <x v="0"/>
    <x v="0"/>
    <x v="10"/>
    <s v="DRAGUČOVA - MB (PTUJSKA CESTA)"/>
    <x v="0"/>
    <n v="0"/>
    <n v="420"/>
    <n v="420"/>
    <s v="089"/>
    <s v="Pesnica"/>
    <n v="17"/>
    <x v="0"/>
    <x v="0"/>
    <x v="0"/>
    <x v="2"/>
    <s v="SI-011.01"/>
  </r>
  <r>
    <x v="0"/>
    <x v="0"/>
    <x v="10"/>
    <s v="DRAGUČOVA - MB (PTUJSKA CESTA)"/>
    <x v="0"/>
    <n v="420"/>
    <n v="7744"/>
    <n v="7324"/>
    <s v="070"/>
    <s v="Maribor"/>
    <n v="17"/>
    <x v="0"/>
    <x v="0"/>
    <x v="0"/>
    <x v="2"/>
    <s v="SI-011.01"/>
  </r>
  <r>
    <x v="0"/>
    <x v="0"/>
    <x v="11"/>
    <s v="DRAGUČOVA - MB (PTUJSKA CESTA)"/>
    <x v="1"/>
    <n v="0"/>
    <n v="510"/>
    <n v="510"/>
    <s v="089"/>
    <s v="Pesnica"/>
    <n v="18"/>
    <x v="0"/>
    <x v="0"/>
    <x v="0"/>
    <x v="2"/>
    <s v="SI-011.01"/>
  </r>
  <r>
    <x v="0"/>
    <x v="0"/>
    <x v="11"/>
    <s v="DRAGUČOVA - MB (PTUJSKA CESTA)"/>
    <x v="1"/>
    <n v="510"/>
    <n v="7857"/>
    <n v="7347"/>
    <s v="070"/>
    <s v="Maribor"/>
    <n v="18"/>
    <x v="0"/>
    <x v="0"/>
    <x v="0"/>
    <x v="2"/>
    <s v="SI-011.01"/>
  </r>
  <r>
    <x v="0"/>
    <x v="0"/>
    <x v="12"/>
    <s v="POČIVALIŠČE MARIBOR Z"/>
    <x v="2"/>
    <n v="0"/>
    <n v="691"/>
    <n v="691"/>
    <s v="070"/>
    <s v="Maribor"/>
    <n v="20"/>
    <x v="0"/>
    <x v="0"/>
    <x v="0"/>
    <x v="1"/>
    <m/>
  </r>
  <r>
    <x v="0"/>
    <x v="0"/>
    <x v="13"/>
    <s v="POČIVALIŠČE MARIBOR V"/>
    <x v="2"/>
    <n v="0"/>
    <n v="719"/>
    <n v="719"/>
    <s v="070"/>
    <s v="Maribor"/>
    <n v="21"/>
    <x v="0"/>
    <x v="0"/>
    <x v="0"/>
    <x v="1"/>
    <m/>
  </r>
  <r>
    <x v="0"/>
    <x v="0"/>
    <x v="14"/>
    <s v="MB (PTUJSKA CESTA) - SLIVNICA"/>
    <x v="0"/>
    <n v="0"/>
    <n v="800"/>
    <n v="800"/>
    <s v="070"/>
    <s v="Maribor"/>
    <n v="23"/>
    <x v="0"/>
    <x v="0"/>
    <x v="0"/>
    <x v="2"/>
    <s v="SI-011.02"/>
  </r>
  <r>
    <x v="0"/>
    <x v="0"/>
    <x v="14"/>
    <s v="MB (PTUJSKA CESTA) - SLIVNICA"/>
    <x v="0"/>
    <n v="800"/>
    <n v="4889"/>
    <n v="4089"/>
    <s v="160"/>
    <s v="Hoče - Slivnica"/>
    <n v="23"/>
    <x v="0"/>
    <x v="0"/>
    <x v="0"/>
    <x v="2"/>
    <s v="SI-011.02"/>
  </r>
  <r>
    <x v="0"/>
    <x v="0"/>
    <x v="15"/>
    <s v="MB (PTUJSKA CESTA) - SLIVNICA"/>
    <x v="1"/>
    <n v="0"/>
    <n v="770"/>
    <n v="770"/>
    <s v="070"/>
    <s v="Maribor"/>
    <n v="24"/>
    <x v="0"/>
    <x v="0"/>
    <x v="0"/>
    <x v="2"/>
    <s v="SI-011.02"/>
  </r>
  <r>
    <x v="0"/>
    <x v="0"/>
    <x v="15"/>
    <s v="MB (PTUJSKA CESTA) - SLIVNICA"/>
    <x v="1"/>
    <n v="770"/>
    <n v="4885"/>
    <n v="4115"/>
    <s v="160"/>
    <s v="Hoče - Slivnica"/>
    <n v="24"/>
    <x v="0"/>
    <x v="0"/>
    <x v="0"/>
    <x v="2"/>
    <s v="SI-011.02"/>
  </r>
  <r>
    <x v="0"/>
    <x v="0"/>
    <x v="16"/>
    <s v="POČIVALIŠČE SLIVNICA"/>
    <x v="2"/>
    <n v="0"/>
    <n v="194"/>
    <n v="194"/>
    <s v="160"/>
    <s v="Hoče - Slivnica"/>
    <n v="27"/>
    <x v="0"/>
    <x v="0"/>
    <x v="0"/>
    <x v="1"/>
    <m/>
  </r>
  <r>
    <x v="0"/>
    <x v="0"/>
    <x v="17"/>
    <s v="SLIVNICA"/>
    <x v="0"/>
    <n v="0"/>
    <n v="1757"/>
    <n v="1757"/>
    <s v="160"/>
    <s v="Hoče - Slivnica"/>
    <n v="28"/>
    <x v="0"/>
    <x v="0"/>
    <x v="0"/>
    <x v="3"/>
    <s v="SI-009.09"/>
  </r>
  <r>
    <x v="0"/>
    <x v="0"/>
    <x v="18"/>
    <s v="SLIVNICA"/>
    <x v="1"/>
    <n v="0"/>
    <n v="1749"/>
    <n v="1749"/>
    <s v="160"/>
    <s v="Hoče - Slivnica"/>
    <n v="29"/>
    <x v="0"/>
    <x v="0"/>
    <x v="0"/>
    <x v="3"/>
    <s v="SI-009.09"/>
  </r>
  <r>
    <x v="0"/>
    <x v="0"/>
    <x v="19"/>
    <s v="SLIVNICA - FRAM"/>
    <x v="0"/>
    <n v="0"/>
    <n v="590"/>
    <n v="590"/>
    <s v="160"/>
    <s v="Hoče - Slivnica"/>
    <n v="30"/>
    <x v="0"/>
    <x v="0"/>
    <x v="0"/>
    <x v="3"/>
    <s v="SI-009.09"/>
  </r>
  <r>
    <x v="0"/>
    <x v="0"/>
    <x v="19"/>
    <s v="SLIVNICA - FRAM"/>
    <x v="0"/>
    <n v="590"/>
    <n v="1910"/>
    <n v="1320"/>
    <s v="098"/>
    <s v="Rače - Fram"/>
    <n v="30"/>
    <x v="0"/>
    <x v="0"/>
    <x v="0"/>
    <x v="3"/>
    <s v="SI-009.09"/>
  </r>
  <r>
    <x v="0"/>
    <x v="0"/>
    <x v="20"/>
    <s v="SLIVNICA - FRAM"/>
    <x v="1"/>
    <n v="0"/>
    <n v="600"/>
    <n v="600"/>
    <s v="160"/>
    <s v="Hoče - Slivnica"/>
    <n v="31"/>
    <x v="0"/>
    <x v="0"/>
    <x v="0"/>
    <x v="3"/>
    <s v="SI-009.09"/>
  </r>
  <r>
    <x v="0"/>
    <x v="0"/>
    <x v="20"/>
    <s v="SLIVNICA - FRAM"/>
    <x v="1"/>
    <n v="600"/>
    <n v="1911"/>
    <n v="1311"/>
    <s v="098"/>
    <s v="Rače - Fram"/>
    <n v="31"/>
    <x v="0"/>
    <x v="0"/>
    <x v="0"/>
    <x v="3"/>
    <s v="SI-009.09"/>
  </r>
  <r>
    <x v="0"/>
    <x v="0"/>
    <x v="21"/>
    <s v="FRAM - SLOVENSKA BISTRICA"/>
    <x v="0"/>
    <n v="0"/>
    <n v="2530"/>
    <n v="2530"/>
    <s v="098"/>
    <s v="Rače - Fram"/>
    <n v="33"/>
    <x v="0"/>
    <x v="0"/>
    <x v="0"/>
    <x v="3"/>
    <s v="SI-009.09"/>
  </r>
  <r>
    <x v="0"/>
    <x v="0"/>
    <x v="21"/>
    <s v="FRAM - SLOVENSKA BISTRICA"/>
    <x v="0"/>
    <n v="2530"/>
    <n v="9733"/>
    <n v="7203"/>
    <s v="113"/>
    <s v="Slovenska Bistrica"/>
    <n v="33"/>
    <x v="0"/>
    <x v="0"/>
    <x v="0"/>
    <x v="3"/>
    <s v="SI-009.09"/>
  </r>
  <r>
    <x v="0"/>
    <x v="0"/>
    <x v="22"/>
    <s v="FRAM - SLOVENSKA BISTRICA"/>
    <x v="1"/>
    <n v="0"/>
    <n v="2520"/>
    <n v="2520"/>
    <s v="098"/>
    <s v="Rače - Fram"/>
    <n v="34"/>
    <x v="0"/>
    <x v="0"/>
    <x v="0"/>
    <x v="3"/>
    <s v="SI-009.09"/>
  </r>
  <r>
    <x v="0"/>
    <x v="0"/>
    <x v="22"/>
    <s v="FRAM - SLOVENSKA BISTRICA"/>
    <x v="1"/>
    <n v="2520"/>
    <n v="9744"/>
    <n v="7224"/>
    <s v="113"/>
    <s v="Slovenska Bistrica"/>
    <n v="34"/>
    <x v="0"/>
    <x v="0"/>
    <x v="0"/>
    <x v="3"/>
    <s v="SI-009.09"/>
  </r>
  <r>
    <x v="0"/>
    <x v="0"/>
    <x v="23"/>
    <s v="POČIVALIŠČE POLSKAVA Z"/>
    <x v="2"/>
    <n v="0"/>
    <n v="294"/>
    <n v="294"/>
    <s v="113"/>
    <s v="Slovenska Bistrica"/>
    <n v="35"/>
    <x v="0"/>
    <x v="0"/>
    <x v="0"/>
    <x v="1"/>
    <m/>
  </r>
  <r>
    <x v="0"/>
    <x v="0"/>
    <x v="24"/>
    <s v="POČIVALIŠČE POLSKAVA V"/>
    <x v="2"/>
    <n v="0"/>
    <n v="307"/>
    <n v="307"/>
    <s v="113"/>
    <s v="Slovenska Bistrica"/>
    <n v="36"/>
    <x v="0"/>
    <x v="0"/>
    <x v="0"/>
    <x v="1"/>
    <m/>
  </r>
  <r>
    <x v="0"/>
    <x v="0"/>
    <x v="25"/>
    <s v="SLOVENSKA BISTRICA - SLOVENSKE KONJICE"/>
    <x v="0"/>
    <n v="0"/>
    <n v="6250"/>
    <n v="6250"/>
    <s v="113"/>
    <s v="Slovenska Bistrica"/>
    <n v="39"/>
    <x v="0"/>
    <x v="0"/>
    <x v="0"/>
    <x v="3"/>
    <s v="SI-009.08"/>
  </r>
  <r>
    <x v="0"/>
    <x v="0"/>
    <x v="25"/>
    <s v="SLOVENSKA BISTRICA - SLOVENSKE KONJICE"/>
    <x v="0"/>
    <n v="6250"/>
    <n v="9117"/>
    <n v="2867"/>
    <s v="114"/>
    <s v="Slovenske Konjice"/>
    <n v="39"/>
    <x v="0"/>
    <x v="1"/>
    <x v="1"/>
    <x v="3"/>
    <s v="SI-009.08"/>
  </r>
  <r>
    <x v="0"/>
    <x v="0"/>
    <x v="26"/>
    <s v="SLOVENSKA BISTRICA - SLOVENSKE KONJICE"/>
    <x v="1"/>
    <n v="0"/>
    <n v="6250"/>
    <n v="6250"/>
    <s v="113"/>
    <s v="Slovenska Bistrica"/>
    <n v="40"/>
    <x v="0"/>
    <x v="0"/>
    <x v="0"/>
    <x v="3"/>
    <s v="SI-009.08"/>
  </r>
  <r>
    <x v="0"/>
    <x v="0"/>
    <x v="26"/>
    <s v="SLOVENSKA BISTRICA - SLOVENSKE KONJICE"/>
    <x v="1"/>
    <n v="6250"/>
    <n v="9112"/>
    <n v="2862"/>
    <s v="114"/>
    <s v="Slovenske Konjice"/>
    <n v="40"/>
    <x v="0"/>
    <x v="1"/>
    <x v="1"/>
    <x v="3"/>
    <s v="SI-009.08"/>
  </r>
  <r>
    <x v="0"/>
    <x v="0"/>
    <x v="27"/>
    <s v="POČIVALIŠČE TEPANJE Z"/>
    <x v="2"/>
    <n v="0"/>
    <n v="397"/>
    <n v="397"/>
    <s v="114"/>
    <s v="Slovenske Konjice"/>
    <n v="41"/>
    <x v="0"/>
    <x v="1"/>
    <x v="1"/>
    <x v="1"/>
    <m/>
  </r>
  <r>
    <x v="0"/>
    <x v="0"/>
    <x v="28"/>
    <s v="POČIVALIŠČE TEPANJE V"/>
    <x v="2"/>
    <n v="0"/>
    <n v="403"/>
    <n v="403"/>
    <s v="114"/>
    <s v="Slovenske Konjice"/>
    <n v="42"/>
    <x v="0"/>
    <x v="1"/>
    <x v="1"/>
    <x v="1"/>
    <m/>
  </r>
  <r>
    <x v="0"/>
    <x v="0"/>
    <x v="29"/>
    <s v="SLOVENSKE KONJICE - DRAMLJE"/>
    <x v="0"/>
    <n v="0"/>
    <n v="5740"/>
    <n v="5740"/>
    <s v="114"/>
    <s v="Slovenske Konjice"/>
    <n v="44"/>
    <x v="0"/>
    <x v="1"/>
    <x v="1"/>
    <x v="3"/>
    <s v="SI-009.07"/>
  </r>
  <r>
    <x v="0"/>
    <x v="0"/>
    <x v="29"/>
    <s v="SLOVENSKE KONJICE - DRAMLJE"/>
    <x v="0"/>
    <n v="5740"/>
    <n v="10886"/>
    <n v="5146"/>
    <s v="120"/>
    <s v="Šentjur"/>
    <n v="44"/>
    <x v="0"/>
    <x v="1"/>
    <x v="1"/>
    <x v="3"/>
    <s v="SI-009.07"/>
  </r>
  <r>
    <x v="0"/>
    <x v="0"/>
    <x v="30"/>
    <s v="SLOVENSKE KONJICE - DRAMLJE"/>
    <x v="1"/>
    <n v="0"/>
    <n v="5790"/>
    <n v="5790"/>
    <s v="114"/>
    <s v="Slovenske Konjice"/>
    <n v="45"/>
    <x v="0"/>
    <x v="1"/>
    <x v="1"/>
    <x v="3"/>
    <s v="SI-009.07"/>
  </r>
  <r>
    <x v="0"/>
    <x v="0"/>
    <x v="30"/>
    <s v="SLOVENSKE KONJICE - DRAMLJE"/>
    <x v="1"/>
    <n v="5790"/>
    <n v="10905"/>
    <n v="5115"/>
    <s v="120"/>
    <s v="Šentjur"/>
    <n v="45"/>
    <x v="0"/>
    <x v="1"/>
    <x v="1"/>
    <x v="3"/>
    <s v="SI-009.07"/>
  </r>
  <r>
    <x v="0"/>
    <x v="0"/>
    <x v="31"/>
    <s v="DRAMLJE - CELJE"/>
    <x v="0"/>
    <n v="0"/>
    <n v="3220"/>
    <n v="3220"/>
    <s v="120"/>
    <s v="Šentjur"/>
    <n v="47"/>
    <x v="0"/>
    <x v="1"/>
    <x v="1"/>
    <x v="3"/>
    <s v="SI-009.07"/>
  </r>
  <r>
    <x v="0"/>
    <x v="0"/>
    <x v="31"/>
    <s v="DRAMLJE - CELJE"/>
    <x v="0"/>
    <n v="3220"/>
    <n v="8438"/>
    <n v="5218"/>
    <s v="011"/>
    <s v="Celje"/>
    <n v="47"/>
    <x v="0"/>
    <x v="1"/>
    <x v="1"/>
    <x v="3"/>
    <s v="SI-009.07"/>
  </r>
  <r>
    <x v="0"/>
    <x v="0"/>
    <x v="32"/>
    <s v="DRAMLJE - CELJE"/>
    <x v="1"/>
    <n v="0"/>
    <n v="3200"/>
    <n v="3200"/>
    <s v="120"/>
    <s v="Šentjur"/>
    <n v="48"/>
    <x v="0"/>
    <x v="1"/>
    <x v="1"/>
    <x v="3"/>
    <s v="SI-009.07"/>
  </r>
  <r>
    <x v="0"/>
    <x v="0"/>
    <x v="32"/>
    <s v="DRAMLJE - CELJE"/>
    <x v="1"/>
    <n v="3200"/>
    <n v="8450"/>
    <n v="5250"/>
    <s v="011"/>
    <s v="Celje"/>
    <n v="48"/>
    <x v="0"/>
    <x v="1"/>
    <x v="1"/>
    <x v="3"/>
    <s v="SI-009.07"/>
  </r>
  <r>
    <x v="0"/>
    <x v="0"/>
    <x v="33"/>
    <s v="POČIVALIŠČE ZIMA S"/>
    <x v="2"/>
    <n v="0"/>
    <n v="205"/>
    <n v="205"/>
    <s v="120"/>
    <s v="Šentjur"/>
    <n v="49"/>
    <x v="0"/>
    <x v="1"/>
    <x v="1"/>
    <x v="1"/>
    <m/>
  </r>
  <r>
    <x v="0"/>
    <x v="0"/>
    <x v="34"/>
    <s v="POČIVALIŠČE ZIMA J"/>
    <x v="2"/>
    <n v="0"/>
    <n v="223"/>
    <n v="223"/>
    <s v="120"/>
    <s v="Šentjur"/>
    <n v="50"/>
    <x v="0"/>
    <x v="1"/>
    <x v="1"/>
    <x v="1"/>
    <m/>
  </r>
  <r>
    <x v="0"/>
    <x v="0"/>
    <x v="35"/>
    <s v="CELJE - ARJA VAS"/>
    <x v="0"/>
    <n v="0"/>
    <n v="5880"/>
    <n v="5880"/>
    <s v="011"/>
    <s v="Celje"/>
    <n v="53"/>
    <x v="0"/>
    <x v="1"/>
    <x v="1"/>
    <x v="3"/>
    <s v="SI-009.06"/>
  </r>
  <r>
    <x v="0"/>
    <x v="0"/>
    <x v="35"/>
    <s v="CELJE - ARJA VAS"/>
    <x v="0"/>
    <n v="5880"/>
    <n v="7509"/>
    <n v="1629"/>
    <s v="190"/>
    <s v="Žalec"/>
    <n v="53"/>
    <x v="0"/>
    <x v="1"/>
    <x v="1"/>
    <x v="3"/>
    <s v="SI-009.06"/>
  </r>
  <r>
    <x v="0"/>
    <x v="0"/>
    <x v="36"/>
    <s v="CELJE - ARJA VAS"/>
    <x v="1"/>
    <n v="0"/>
    <n v="5880"/>
    <n v="5880"/>
    <s v="011"/>
    <s v="Celje"/>
    <n v="54"/>
    <x v="0"/>
    <x v="1"/>
    <x v="1"/>
    <x v="3"/>
    <s v="SI-009.06"/>
  </r>
  <r>
    <x v="0"/>
    <x v="0"/>
    <x v="36"/>
    <s v="CELJE - ARJA VAS"/>
    <x v="1"/>
    <n v="5880"/>
    <n v="7504"/>
    <n v="1624"/>
    <s v="190"/>
    <s v="Žalec"/>
    <n v="54"/>
    <x v="0"/>
    <x v="1"/>
    <x v="1"/>
    <x v="3"/>
    <s v="SI-009.06"/>
  </r>
  <r>
    <x v="0"/>
    <x v="0"/>
    <x v="37"/>
    <s v="POČIVALIŠČE LOPATA S"/>
    <x v="2"/>
    <n v="0"/>
    <n v="427"/>
    <n v="427"/>
    <s v="011"/>
    <s v="Celje"/>
    <n v="56"/>
    <x v="0"/>
    <x v="1"/>
    <x v="1"/>
    <x v="1"/>
    <m/>
  </r>
  <r>
    <x v="0"/>
    <x v="0"/>
    <x v="38"/>
    <s v="POČIVALIŠČE LOPATA J"/>
    <x v="2"/>
    <n v="0"/>
    <n v="973"/>
    <n v="973"/>
    <s v="011"/>
    <s v="Celje"/>
    <n v="57"/>
    <x v="0"/>
    <x v="1"/>
    <x v="1"/>
    <x v="1"/>
    <m/>
  </r>
  <r>
    <x v="0"/>
    <x v="0"/>
    <x v="39"/>
    <s v="ARJA VAS - ŠENTRUPERT"/>
    <x v="0"/>
    <n v="0"/>
    <n v="7290"/>
    <n v="7290"/>
    <s v="190"/>
    <s v="Žalec"/>
    <n v="59"/>
    <x v="0"/>
    <x v="1"/>
    <x v="1"/>
    <x v="3"/>
    <s v="SI-009.05"/>
  </r>
  <r>
    <x v="0"/>
    <x v="0"/>
    <x v="39"/>
    <s v="ARJA VAS - ŠENTRUPERT"/>
    <x v="0"/>
    <n v="7290"/>
    <n v="8310"/>
    <n v="1020"/>
    <s v="173"/>
    <s v="Polzela"/>
    <n v="59"/>
    <x v="0"/>
    <x v="1"/>
    <x v="1"/>
    <x v="3"/>
    <s v="SI-009.05"/>
  </r>
  <r>
    <x v="0"/>
    <x v="0"/>
    <x v="39"/>
    <s v="ARJA VAS - ŠENTRUPERT"/>
    <x v="0"/>
    <n v="8310"/>
    <n v="9651"/>
    <n v="1341"/>
    <s v="151"/>
    <s v="Braslovče"/>
    <n v="59"/>
    <x v="0"/>
    <x v="1"/>
    <x v="1"/>
    <x v="3"/>
    <s v="SI-009.05"/>
  </r>
  <r>
    <x v="0"/>
    <x v="0"/>
    <x v="40"/>
    <s v="ARJA VAS - ŠENTRUPERT"/>
    <x v="1"/>
    <n v="0"/>
    <n v="7300"/>
    <n v="7300"/>
    <s v="190"/>
    <s v="Žalec"/>
    <n v="60"/>
    <x v="0"/>
    <x v="1"/>
    <x v="1"/>
    <x v="3"/>
    <s v="SI-009.05"/>
  </r>
  <r>
    <x v="0"/>
    <x v="0"/>
    <x v="40"/>
    <s v="ARJA VAS - ŠENTRUPERT"/>
    <x v="1"/>
    <n v="7300"/>
    <n v="8290"/>
    <n v="990"/>
    <s v="173"/>
    <s v="Polzela"/>
    <n v="60"/>
    <x v="0"/>
    <x v="1"/>
    <x v="1"/>
    <x v="3"/>
    <s v="SI-009.05"/>
  </r>
  <r>
    <x v="0"/>
    <x v="0"/>
    <x v="40"/>
    <s v="ARJA VAS - ŠENTRUPERT"/>
    <x v="1"/>
    <n v="8290"/>
    <n v="9645"/>
    <n v="1355"/>
    <s v="151"/>
    <s v="Braslovče"/>
    <n v="60"/>
    <x v="0"/>
    <x v="1"/>
    <x v="1"/>
    <x v="3"/>
    <s v="SI-009.05"/>
  </r>
  <r>
    <x v="0"/>
    <x v="0"/>
    <x v="41"/>
    <s v="ŠENTRUPERT - VRANSKO"/>
    <x v="0"/>
    <n v="0"/>
    <n v="4220"/>
    <n v="4220"/>
    <s v="151"/>
    <s v="Braslovče"/>
    <n v="63"/>
    <x v="0"/>
    <x v="1"/>
    <x v="1"/>
    <x v="3"/>
    <s v="SI-009.05"/>
  </r>
  <r>
    <x v="0"/>
    <x v="0"/>
    <x v="41"/>
    <s v="ŠENTRUPERT - VRANSKO"/>
    <x v="0"/>
    <n v="4220"/>
    <n v="5210"/>
    <n v="990"/>
    <s v="184"/>
    <s v="Tabor"/>
    <n v="63"/>
    <x v="0"/>
    <x v="1"/>
    <x v="1"/>
    <x v="3"/>
    <s v="SI-009.05"/>
  </r>
  <r>
    <x v="0"/>
    <x v="0"/>
    <x v="41"/>
    <s v="ŠENTRUPERT - VRANSKO"/>
    <x v="0"/>
    <n v="5210"/>
    <n v="7898"/>
    <n v="2688"/>
    <s v="189"/>
    <s v="Vransko"/>
    <n v="63"/>
    <x v="0"/>
    <x v="1"/>
    <x v="1"/>
    <x v="3"/>
    <s v="SI-009.05"/>
  </r>
  <r>
    <x v="0"/>
    <x v="0"/>
    <x v="42"/>
    <s v="ŠENTRUPERT - VRANSKO"/>
    <x v="1"/>
    <n v="0"/>
    <n v="4220"/>
    <n v="4220"/>
    <s v="151"/>
    <s v="Braslovče"/>
    <n v="65"/>
    <x v="0"/>
    <x v="1"/>
    <x v="1"/>
    <x v="3"/>
    <s v="SI-009.05"/>
  </r>
  <r>
    <x v="0"/>
    <x v="0"/>
    <x v="42"/>
    <s v="ŠENTRUPERT - VRANSKO"/>
    <x v="1"/>
    <n v="4220"/>
    <n v="5210"/>
    <n v="990"/>
    <s v="184"/>
    <s v="Tabor"/>
    <n v="65"/>
    <x v="0"/>
    <x v="1"/>
    <x v="1"/>
    <x v="3"/>
    <s v="SI-009.05"/>
  </r>
  <r>
    <x v="0"/>
    <x v="0"/>
    <x v="42"/>
    <s v="ŠENTRUPERT - VRANSKO"/>
    <x v="1"/>
    <n v="5210"/>
    <n v="7878"/>
    <n v="2668"/>
    <s v="189"/>
    <s v="Vransko"/>
    <n v="65"/>
    <x v="0"/>
    <x v="1"/>
    <x v="1"/>
    <x v="3"/>
    <s v="SI-009.05"/>
  </r>
  <r>
    <x v="0"/>
    <x v="0"/>
    <x v="43"/>
    <s v="VRANSKO - TROJANE"/>
    <x v="0"/>
    <n v="0"/>
    <n v="6410"/>
    <n v="6410"/>
    <s v="189"/>
    <s v="Vransko"/>
    <n v="68"/>
    <x v="0"/>
    <x v="1"/>
    <x v="1"/>
    <x v="3"/>
    <s v="SI-009.05"/>
  </r>
  <r>
    <x v="0"/>
    <x v="0"/>
    <x v="43"/>
    <s v="VRANSKO - TROJANE"/>
    <x v="0"/>
    <n v="6410"/>
    <n v="8290"/>
    <n v="1880"/>
    <s v="043"/>
    <s v="Kamnik"/>
    <n v="68"/>
    <x v="0"/>
    <x v="2"/>
    <x v="2"/>
    <x v="3"/>
    <s v="SI-009.05"/>
  </r>
  <r>
    <x v="0"/>
    <x v="0"/>
    <x v="43"/>
    <s v="VRANSKO - TROJANE"/>
    <x v="0"/>
    <n v="8290"/>
    <n v="8590"/>
    <n v="300"/>
    <s v="142"/>
    <s v="Zagorje ob Savi"/>
    <n v="68"/>
    <x v="0"/>
    <x v="3"/>
    <x v="3"/>
    <x v="3"/>
    <s v="SI-009.05"/>
  </r>
  <r>
    <x v="0"/>
    <x v="0"/>
    <x v="43"/>
    <s v="VRANSKO - TROJANE"/>
    <x v="0"/>
    <n v="8590"/>
    <n v="9600"/>
    <n v="1010"/>
    <s v="068"/>
    <s v="Lukovica"/>
    <n v="68"/>
    <x v="0"/>
    <x v="2"/>
    <x v="2"/>
    <x v="3"/>
    <s v="SI-009.05"/>
  </r>
  <r>
    <x v="0"/>
    <x v="0"/>
    <x v="43"/>
    <s v="VRANSKO - TROJANE"/>
    <x v="0"/>
    <n v="9600"/>
    <n v="9921"/>
    <n v="321"/>
    <s v="142"/>
    <s v="Zagorje ob Savi"/>
    <n v="68"/>
    <x v="0"/>
    <x v="3"/>
    <x v="3"/>
    <x v="3"/>
    <s v="SI-009.05"/>
  </r>
  <r>
    <x v="0"/>
    <x v="0"/>
    <x v="44"/>
    <s v="VRANSKO - TROJANE"/>
    <x v="1"/>
    <n v="0"/>
    <n v="6320"/>
    <n v="6320"/>
    <s v="189"/>
    <s v="Vransko"/>
    <n v="69"/>
    <x v="0"/>
    <x v="1"/>
    <x v="1"/>
    <x v="3"/>
    <s v="SI-009.05"/>
  </r>
  <r>
    <x v="0"/>
    <x v="0"/>
    <x v="44"/>
    <s v="VRANSKO - TROJANE"/>
    <x v="1"/>
    <n v="6320"/>
    <n v="8320"/>
    <n v="2000"/>
    <s v="043"/>
    <s v="Kamnik"/>
    <n v="69"/>
    <x v="0"/>
    <x v="2"/>
    <x v="2"/>
    <x v="3"/>
    <s v="SI-009.05"/>
  </r>
  <r>
    <x v="0"/>
    <x v="0"/>
    <x v="44"/>
    <s v="VRANSKO - TROJANE"/>
    <x v="1"/>
    <n v="8320"/>
    <n v="8620"/>
    <n v="300"/>
    <s v="142"/>
    <s v="Zagorje ob Savi"/>
    <n v="69"/>
    <x v="0"/>
    <x v="3"/>
    <x v="3"/>
    <x v="3"/>
    <s v="SI-009.05"/>
  </r>
  <r>
    <x v="0"/>
    <x v="0"/>
    <x v="44"/>
    <s v="VRANSKO - TROJANE"/>
    <x v="1"/>
    <n v="8620"/>
    <n v="9590"/>
    <n v="970"/>
    <s v="068"/>
    <s v="Lukovica"/>
    <n v="69"/>
    <x v="0"/>
    <x v="2"/>
    <x v="2"/>
    <x v="3"/>
    <s v="SI-009.05"/>
  </r>
  <r>
    <x v="0"/>
    <x v="0"/>
    <x v="44"/>
    <s v="VRANSKO - TROJANE"/>
    <x v="1"/>
    <n v="9590"/>
    <n v="9944"/>
    <n v="354"/>
    <s v="142"/>
    <s v="Zagorje ob Savi"/>
    <n v="69"/>
    <x v="0"/>
    <x v="3"/>
    <x v="3"/>
    <x v="3"/>
    <s v="SI-009.05"/>
  </r>
  <r>
    <x v="0"/>
    <x v="0"/>
    <x v="45"/>
    <s v="TROJANE - BLAGOVICA"/>
    <x v="0"/>
    <n v="0"/>
    <n v="8706"/>
    <n v="8706"/>
    <s v="068"/>
    <s v="Lukovica"/>
    <n v="71"/>
    <x v="0"/>
    <x v="2"/>
    <x v="2"/>
    <x v="3"/>
    <s v="SI-009.04"/>
  </r>
  <r>
    <x v="0"/>
    <x v="0"/>
    <x v="46"/>
    <s v="TROJANE - BLAGOVICA"/>
    <x v="1"/>
    <n v="0"/>
    <n v="8706"/>
    <n v="8706"/>
    <s v="068"/>
    <s v="Lukovica"/>
    <n v="72"/>
    <x v="0"/>
    <x v="2"/>
    <x v="2"/>
    <x v="3"/>
    <s v="SI-009.04"/>
  </r>
  <r>
    <x v="0"/>
    <x v="0"/>
    <x v="47"/>
    <s v="BLAGOVICA - KRTINA"/>
    <x v="0"/>
    <n v="0"/>
    <n v="11570"/>
    <n v="11570"/>
    <s v="068"/>
    <s v="Lukovica"/>
    <n v="74"/>
    <x v="0"/>
    <x v="2"/>
    <x v="2"/>
    <x v="3"/>
    <s v="SI-009.04"/>
  </r>
  <r>
    <x v="0"/>
    <x v="0"/>
    <x v="47"/>
    <s v="BLAGOVICA - KRTINA"/>
    <x v="0"/>
    <n v="11570"/>
    <n v="12457"/>
    <n v="887"/>
    <s v="023"/>
    <s v="Domžale"/>
    <n v="74"/>
    <x v="0"/>
    <x v="2"/>
    <x v="2"/>
    <x v="3"/>
    <s v="SI-009.04"/>
  </r>
  <r>
    <x v="0"/>
    <x v="0"/>
    <x v="48"/>
    <s v="BLAGOVICA - KRTINA"/>
    <x v="1"/>
    <n v="0"/>
    <n v="11570"/>
    <n v="11570"/>
    <s v="068"/>
    <s v="Lukovica"/>
    <n v="76"/>
    <x v="0"/>
    <x v="2"/>
    <x v="2"/>
    <x v="3"/>
    <s v="SI-009.04"/>
  </r>
  <r>
    <x v="0"/>
    <x v="0"/>
    <x v="48"/>
    <s v="BLAGOVICA - KRTINA"/>
    <x v="1"/>
    <n v="11570"/>
    <n v="12448"/>
    <n v="878"/>
    <s v="023"/>
    <s v="Domžale"/>
    <n v="76"/>
    <x v="0"/>
    <x v="2"/>
    <x v="2"/>
    <x v="3"/>
    <s v="SI-009.04"/>
  </r>
  <r>
    <x v="0"/>
    <x v="0"/>
    <x v="49"/>
    <s v="POČIVALIŠČE LUKOVICA Z"/>
    <x v="2"/>
    <n v="0"/>
    <n v="533"/>
    <n v="533"/>
    <s v="068"/>
    <s v="Lukovica"/>
    <n v="79"/>
    <x v="0"/>
    <x v="2"/>
    <x v="2"/>
    <x v="1"/>
    <m/>
  </r>
  <r>
    <x v="0"/>
    <x v="0"/>
    <x v="50"/>
    <s v="POČIVALIŠČE LUKOVICA V"/>
    <x v="2"/>
    <n v="0"/>
    <n v="451"/>
    <n v="451"/>
    <s v="068"/>
    <s v="Lukovica"/>
    <n v="80"/>
    <x v="0"/>
    <x v="2"/>
    <x v="2"/>
    <x v="1"/>
    <m/>
  </r>
  <r>
    <x v="0"/>
    <x v="0"/>
    <x v="51"/>
    <s v="KRTINA - DOMŽALE"/>
    <x v="0"/>
    <n v="0"/>
    <n v="3505"/>
    <n v="3505"/>
    <s v="023"/>
    <s v="Domžale"/>
    <n v="82"/>
    <x v="0"/>
    <x v="2"/>
    <x v="2"/>
    <x v="3"/>
    <s v="SI-009.03"/>
  </r>
  <r>
    <x v="0"/>
    <x v="0"/>
    <x v="52"/>
    <s v="KRTINA - DOMŽALE"/>
    <x v="1"/>
    <n v="0"/>
    <n v="3510"/>
    <n v="3510"/>
    <s v="023"/>
    <s v="Domžale"/>
    <n v="83"/>
    <x v="0"/>
    <x v="2"/>
    <x v="2"/>
    <x v="3"/>
    <s v="SI-009.03"/>
  </r>
  <r>
    <x v="0"/>
    <x v="0"/>
    <x v="53"/>
    <s v="DOMŽALE - ŠENTJAKOB"/>
    <x v="0"/>
    <n v="0"/>
    <n v="4270"/>
    <n v="4270"/>
    <s v="023"/>
    <s v="Domžale"/>
    <n v="85"/>
    <x v="0"/>
    <x v="2"/>
    <x v="2"/>
    <x v="3"/>
    <s v="SI-009.03"/>
  </r>
  <r>
    <x v="0"/>
    <x v="0"/>
    <x v="53"/>
    <s v="DOMŽALE - ŠENTJAKOB"/>
    <x v="0"/>
    <n v="4270"/>
    <n v="5381"/>
    <n v="1111"/>
    <s v="061"/>
    <s v="Ljubljana"/>
    <n v="85"/>
    <x v="0"/>
    <x v="2"/>
    <x v="2"/>
    <x v="3"/>
    <s v="SI-009.03"/>
  </r>
  <r>
    <x v="0"/>
    <x v="0"/>
    <x v="54"/>
    <s v="DOMŽALE - ŠENTJAKOB"/>
    <x v="1"/>
    <n v="0"/>
    <n v="4300"/>
    <n v="4300"/>
    <s v="023"/>
    <s v="Domžale"/>
    <n v="86"/>
    <x v="0"/>
    <x v="2"/>
    <x v="2"/>
    <x v="3"/>
    <s v="SI-009.03"/>
  </r>
  <r>
    <x v="0"/>
    <x v="0"/>
    <x v="54"/>
    <s v="DOMŽALE - ŠENTJAKOB"/>
    <x v="1"/>
    <n v="4300"/>
    <n v="5369"/>
    <n v="1069"/>
    <s v="061"/>
    <s v="Ljubljana"/>
    <n v="86"/>
    <x v="0"/>
    <x v="2"/>
    <x v="2"/>
    <x v="3"/>
    <s v="SI-009.03"/>
  </r>
  <r>
    <x v="0"/>
    <x v="0"/>
    <x v="55"/>
    <s v="ŠENTJAKOB - LJ (ZADOBROVA)"/>
    <x v="0"/>
    <n v="0"/>
    <n v="2866"/>
    <n v="2866"/>
    <s v="061"/>
    <s v="Ljubljana"/>
    <n v="88"/>
    <x v="0"/>
    <x v="2"/>
    <x v="2"/>
    <x v="3"/>
    <s v="SI-009.02"/>
  </r>
  <r>
    <x v="0"/>
    <x v="0"/>
    <x v="56"/>
    <s v="ŠENTJAKOB - LJ (ZADOBROVA)"/>
    <x v="1"/>
    <n v="0"/>
    <n v="2883"/>
    <n v="2883"/>
    <s v="061"/>
    <s v="Ljubljana"/>
    <n v="89"/>
    <x v="0"/>
    <x v="2"/>
    <x v="2"/>
    <x v="3"/>
    <s v="SI-009.02"/>
  </r>
  <r>
    <x v="0"/>
    <x v="0"/>
    <x v="57"/>
    <s v="LJ (ZADOBROVA - ZALOŠKA CESTA)"/>
    <x v="0"/>
    <n v="0"/>
    <n v="1331"/>
    <n v="1331"/>
    <s v="061"/>
    <s v="Ljubljana"/>
    <n v="92"/>
    <x v="0"/>
    <x v="2"/>
    <x v="2"/>
    <x v="3"/>
    <s v="SI-009.01"/>
  </r>
  <r>
    <x v="0"/>
    <x v="0"/>
    <x v="58"/>
    <s v="LJ (ZADOBROVA - ZALOŠKA CESTA)"/>
    <x v="1"/>
    <n v="0"/>
    <n v="1318"/>
    <n v="1318"/>
    <s v="061"/>
    <s v="Ljubljana"/>
    <n v="93"/>
    <x v="0"/>
    <x v="2"/>
    <x v="2"/>
    <x v="3"/>
    <s v="SI-009.01"/>
  </r>
  <r>
    <x v="0"/>
    <x v="0"/>
    <x v="59"/>
    <s v="LJ (ZALOŠKA - LITIJSKA CESTA)"/>
    <x v="0"/>
    <n v="0"/>
    <n v="1275"/>
    <n v="1275"/>
    <s v="061"/>
    <s v="Ljubljana"/>
    <n v="96"/>
    <x v="0"/>
    <x v="2"/>
    <x v="2"/>
    <x v="3"/>
    <s v="SI-009.01"/>
  </r>
  <r>
    <x v="0"/>
    <x v="0"/>
    <x v="60"/>
    <s v="LJ (ZALOŠKA - LITIJSKA CESTA)"/>
    <x v="1"/>
    <n v="0"/>
    <n v="1274"/>
    <n v="1274"/>
    <s v="061"/>
    <s v="Ljubljana"/>
    <n v="97"/>
    <x v="0"/>
    <x v="2"/>
    <x v="2"/>
    <x v="3"/>
    <s v="SI-009.01"/>
  </r>
  <r>
    <x v="0"/>
    <x v="0"/>
    <x v="61"/>
    <s v="LJ (LITIJSKA CESTA - MALENCE)"/>
    <x v="0"/>
    <n v="0"/>
    <n v="3981"/>
    <n v="3981"/>
    <s v="061"/>
    <s v="Ljubljana"/>
    <n v="99"/>
    <x v="0"/>
    <x v="2"/>
    <x v="2"/>
    <x v="3"/>
    <s v="SI-009.01"/>
  </r>
  <r>
    <x v="0"/>
    <x v="0"/>
    <x v="62"/>
    <s v="LJ (LITIJSKA CESTA - MALENCE)"/>
    <x v="1"/>
    <n v="0"/>
    <n v="3968"/>
    <n v="3968"/>
    <s v="061"/>
    <s v="Ljubljana"/>
    <n v="100"/>
    <x v="0"/>
    <x v="2"/>
    <x v="2"/>
    <x v="3"/>
    <s v="SI-009.01"/>
  </r>
  <r>
    <x v="0"/>
    <x v="0"/>
    <x v="63"/>
    <s v="LJ (MALENCE - DOLENJSKA CESTA)"/>
    <x v="0"/>
    <n v="0"/>
    <n v="457"/>
    <n v="457"/>
    <s v="061"/>
    <s v="Ljubljana"/>
    <n v="102"/>
    <x v="0"/>
    <x v="2"/>
    <x v="2"/>
    <x v="4"/>
    <s v="SI-002.01"/>
  </r>
  <r>
    <x v="0"/>
    <x v="0"/>
    <x v="64"/>
    <s v="LJ (MALENCE - DOLENJSKA CESTA)"/>
    <x v="1"/>
    <n v="0"/>
    <n v="631"/>
    <n v="631"/>
    <s v="061"/>
    <s v="Ljubljana"/>
    <n v="103"/>
    <x v="0"/>
    <x v="2"/>
    <x v="2"/>
    <x v="4"/>
    <s v="SI-002.01"/>
  </r>
  <r>
    <x v="0"/>
    <x v="0"/>
    <x v="65"/>
    <s v="LJ (DOLENJSKA - BARJANSKA CESTA)"/>
    <x v="0"/>
    <n v="0"/>
    <n v="3937"/>
    <n v="3937"/>
    <s v="061"/>
    <s v="Ljubljana"/>
    <n v="105"/>
    <x v="0"/>
    <x v="2"/>
    <x v="2"/>
    <x v="4"/>
    <s v="SI-002.01"/>
  </r>
  <r>
    <x v="0"/>
    <x v="0"/>
    <x v="66"/>
    <s v="LJ (DOLENJSKA - BARJANSKA CESTA)"/>
    <x v="1"/>
    <n v="0"/>
    <n v="3935"/>
    <n v="3935"/>
    <s v="061"/>
    <s v="Ljubljana"/>
    <n v="106"/>
    <x v="0"/>
    <x v="2"/>
    <x v="2"/>
    <x v="4"/>
    <s v="SI-002.01"/>
  </r>
  <r>
    <x v="0"/>
    <x v="0"/>
    <x v="67"/>
    <s v="LJ (BARJANSKA CESTA - VIČ)"/>
    <x v="0"/>
    <n v="0"/>
    <n v="2753"/>
    <n v="2753"/>
    <s v="061"/>
    <s v="Ljubljana"/>
    <n v="109"/>
    <x v="0"/>
    <x v="2"/>
    <x v="2"/>
    <x v="4"/>
    <s v="SI-002.01"/>
  </r>
  <r>
    <x v="0"/>
    <x v="0"/>
    <x v="68"/>
    <s v="LJ (BARJANSKA CESTA - VIČ)"/>
    <x v="1"/>
    <n v="0"/>
    <n v="2752"/>
    <n v="2752"/>
    <s v="061"/>
    <s v="Ljubljana"/>
    <n v="110"/>
    <x v="0"/>
    <x v="2"/>
    <x v="2"/>
    <x v="4"/>
    <s v="SI-002.01"/>
  </r>
  <r>
    <x v="0"/>
    <x v="0"/>
    <x v="69"/>
    <s v="POČIVALIŠČE BARJE S"/>
    <x v="2"/>
    <n v="0"/>
    <n v="644"/>
    <n v="644"/>
    <s v="061"/>
    <s v="Ljubljana"/>
    <n v="111"/>
    <x v="0"/>
    <x v="2"/>
    <x v="2"/>
    <x v="1"/>
    <m/>
  </r>
  <r>
    <x v="0"/>
    <x v="0"/>
    <x v="70"/>
    <s v="POČIVALIŠČE BARJE J"/>
    <x v="2"/>
    <n v="0"/>
    <n v="682"/>
    <n v="682"/>
    <s v="061"/>
    <s v="Ljubljana"/>
    <n v="112"/>
    <x v="0"/>
    <x v="2"/>
    <x v="2"/>
    <x v="1"/>
    <m/>
  </r>
  <r>
    <x v="0"/>
    <x v="0"/>
    <x v="71"/>
    <s v="LJ (VIČ - KOZARJE)"/>
    <x v="0"/>
    <n v="0"/>
    <n v="803"/>
    <n v="803"/>
    <s v="061"/>
    <s v="Ljubljana"/>
    <n v="114"/>
    <x v="0"/>
    <x v="2"/>
    <x v="2"/>
    <x v="4"/>
    <s v="SI-002.01"/>
  </r>
  <r>
    <x v="0"/>
    <x v="0"/>
    <x v="72"/>
    <s v="LJ (VIČ - KOZARJE)"/>
    <x v="1"/>
    <n v="0"/>
    <n v="949"/>
    <n v="949"/>
    <s v="061"/>
    <s v="Ljubljana"/>
    <n v="115"/>
    <x v="0"/>
    <x v="2"/>
    <x v="2"/>
    <x v="4"/>
    <s v="SI-002.01"/>
  </r>
  <r>
    <x v="0"/>
    <x v="0"/>
    <x v="73"/>
    <s v="LJ (KOZARJE) - BREZOVICA"/>
    <x v="0"/>
    <n v="0"/>
    <n v="2408"/>
    <n v="2408"/>
    <s v="061"/>
    <s v="Ljubljana"/>
    <n v="116"/>
    <x v="0"/>
    <x v="2"/>
    <x v="2"/>
    <x v="5"/>
    <s v="SI-007.03"/>
  </r>
  <r>
    <x v="0"/>
    <x v="0"/>
    <x v="74"/>
    <s v="LJ (KOZARJE) - BREZOVICA"/>
    <x v="1"/>
    <n v="0"/>
    <n v="2180"/>
    <n v="2180"/>
    <s v="061"/>
    <s v="Ljubljana"/>
    <n v="117"/>
    <x v="0"/>
    <x v="2"/>
    <x v="2"/>
    <x v="5"/>
    <s v="SI-007.03"/>
  </r>
  <r>
    <x v="0"/>
    <x v="0"/>
    <x v="75"/>
    <s v="BREZOVICA - VRHNIKA"/>
    <x v="0"/>
    <n v="0"/>
    <n v="250"/>
    <n v="250"/>
    <s v="061"/>
    <s v="Ljubljana"/>
    <n v="119"/>
    <x v="0"/>
    <x v="2"/>
    <x v="2"/>
    <x v="5"/>
    <s v="SI-007.03"/>
  </r>
  <r>
    <x v="0"/>
    <x v="0"/>
    <x v="75"/>
    <s v="BREZOVICA - VRHNIKA"/>
    <x v="0"/>
    <n v="250"/>
    <n v="2630"/>
    <n v="2380"/>
    <s v="008"/>
    <s v="Brezovica"/>
    <n v="119"/>
    <x v="0"/>
    <x v="2"/>
    <x v="2"/>
    <x v="5"/>
    <s v="SI-007.03"/>
  </r>
  <r>
    <x v="0"/>
    <x v="0"/>
    <x v="75"/>
    <s v="BREZOVICA - VRHNIKA"/>
    <x v="0"/>
    <n v="2630"/>
    <n v="7210"/>
    <n v="4580"/>
    <s v="208"/>
    <s v="Log - Dragomer"/>
    <n v="119"/>
    <x v="0"/>
    <x v="2"/>
    <x v="2"/>
    <x v="5"/>
    <s v="SI-007.03"/>
  </r>
  <r>
    <x v="0"/>
    <x v="0"/>
    <x v="75"/>
    <s v="BREZOVICA - VRHNIKA"/>
    <x v="0"/>
    <n v="7210"/>
    <n v="12427"/>
    <n v="5217"/>
    <s v="140"/>
    <s v="Vrhnika"/>
    <n v="119"/>
    <x v="0"/>
    <x v="2"/>
    <x v="2"/>
    <x v="5"/>
    <s v="SI-007.03"/>
  </r>
  <r>
    <x v="0"/>
    <x v="0"/>
    <x v="76"/>
    <s v="BREZOVICA - VRHNIKA"/>
    <x v="1"/>
    <n v="0"/>
    <n v="240"/>
    <n v="240"/>
    <s v="061"/>
    <s v="Ljubljana"/>
    <n v="121"/>
    <x v="0"/>
    <x v="2"/>
    <x v="2"/>
    <x v="5"/>
    <s v="SI-007.03"/>
  </r>
  <r>
    <x v="0"/>
    <x v="0"/>
    <x v="76"/>
    <s v="BREZOVICA - VRHNIKA"/>
    <x v="1"/>
    <n v="240"/>
    <n v="2630"/>
    <n v="2390"/>
    <s v="008"/>
    <s v="Brezovica"/>
    <n v="121"/>
    <x v="0"/>
    <x v="2"/>
    <x v="2"/>
    <x v="5"/>
    <s v="SI-007.03"/>
  </r>
  <r>
    <x v="0"/>
    <x v="0"/>
    <x v="76"/>
    <s v="BREZOVICA - VRHNIKA"/>
    <x v="1"/>
    <n v="2630"/>
    <n v="7210"/>
    <n v="4580"/>
    <s v="208"/>
    <s v="Log - Dragomer"/>
    <n v="121"/>
    <x v="0"/>
    <x v="2"/>
    <x v="2"/>
    <x v="5"/>
    <s v="SI-007.03"/>
  </r>
  <r>
    <x v="0"/>
    <x v="0"/>
    <x v="76"/>
    <s v="BREZOVICA - VRHNIKA"/>
    <x v="1"/>
    <n v="7210"/>
    <n v="12405"/>
    <n v="5195"/>
    <s v="140"/>
    <s v="Vrhnika"/>
    <n v="121"/>
    <x v="0"/>
    <x v="2"/>
    <x v="2"/>
    <x v="5"/>
    <s v="SI-007.03"/>
  </r>
  <r>
    <x v="0"/>
    <x v="0"/>
    <x v="77"/>
    <s v="VRHNIKA - LOGATEC"/>
    <x v="0"/>
    <n v="0"/>
    <n v="6340"/>
    <n v="6340"/>
    <s v="140"/>
    <s v="Vrhnika"/>
    <n v="124"/>
    <x v="0"/>
    <x v="2"/>
    <x v="2"/>
    <x v="5"/>
    <s v="SI-007.02"/>
  </r>
  <r>
    <x v="0"/>
    <x v="0"/>
    <x v="77"/>
    <s v="VRHNIKA - LOGATEC"/>
    <x v="0"/>
    <n v="6340"/>
    <n v="8282"/>
    <n v="1942"/>
    <s v="064"/>
    <s v="Logatec"/>
    <n v="124"/>
    <x v="0"/>
    <x v="2"/>
    <x v="2"/>
    <x v="5"/>
    <s v="SI-007.02"/>
  </r>
  <r>
    <x v="0"/>
    <x v="0"/>
    <x v="78"/>
    <s v="VRHNIKA - LOGATEC"/>
    <x v="1"/>
    <n v="0"/>
    <n v="6350"/>
    <n v="6350"/>
    <s v="140"/>
    <s v="Vrhnika"/>
    <n v="125"/>
    <x v="0"/>
    <x v="2"/>
    <x v="2"/>
    <x v="5"/>
    <s v="SI-007.02"/>
  </r>
  <r>
    <x v="0"/>
    <x v="0"/>
    <x v="78"/>
    <s v="VRHNIKA - LOGATEC"/>
    <x v="1"/>
    <n v="6350"/>
    <n v="8286"/>
    <n v="1936"/>
    <s v="064"/>
    <s v="Logatec"/>
    <n v="125"/>
    <x v="0"/>
    <x v="2"/>
    <x v="2"/>
    <x v="5"/>
    <s v="SI-007.02"/>
  </r>
  <r>
    <x v="0"/>
    <x v="0"/>
    <x v="79"/>
    <s v="LOGATEC - UNEC"/>
    <x v="0"/>
    <n v="0"/>
    <n v="6650"/>
    <n v="6650"/>
    <s v="064"/>
    <s v="Logatec"/>
    <n v="127"/>
    <x v="0"/>
    <x v="2"/>
    <x v="2"/>
    <x v="5"/>
    <s v="SI-007.01"/>
  </r>
  <r>
    <x v="0"/>
    <x v="0"/>
    <x v="79"/>
    <s v="LOGATEC - UNEC"/>
    <x v="0"/>
    <n v="6650"/>
    <n v="10411"/>
    <n v="3761"/>
    <s v="013"/>
    <s v="Cerknica"/>
    <n v="127"/>
    <x v="0"/>
    <x v="4"/>
    <x v="4"/>
    <x v="5"/>
    <s v="SI-007.01"/>
  </r>
  <r>
    <x v="0"/>
    <x v="0"/>
    <x v="80"/>
    <s v="LOGATEC - UNEC"/>
    <x v="1"/>
    <n v="0"/>
    <n v="6630"/>
    <n v="6630"/>
    <s v="064"/>
    <s v="Logatec"/>
    <n v="128"/>
    <x v="0"/>
    <x v="2"/>
    <x v="2"/>
    <x v="5"/>
    <s v="SI-007.01"/>
  </r>
  <r>
    <x v="0"/>
    <x v="0"/>
    <x v="80"/>
    <s v="LOGATEC - UNEC"/>
    <x v="1"/>
    <n v="6630"/>
    <n v="10418"/>
    <n v="3788"/>
    <s v="013"/>
    <s v="Cerknica"/>
    <n v="128"/>
    <x v="0"/>
    <x v="4"/>
    <x v="4"/>
    <x v="5"/>
    <s v="SI-007.01"/>
  </r>
  <r>
    <x v="0"/>
    <x v="0"/>
    <x v="81"/>
    <s v="POČIVALIŠČE LOM Z"/>
    <x v="2"/>
    <n v="0"/>
    <n v="294"/>
    <n v="294"/>
    <s v="064"/>
    <s v="Logatec"/>
    <n v="129"/>
    <x v="0"/>
    <x v="2"/>
    <x v="2"/>
    <x v="1"/>
    <m/>
  </r>
  <r>
    <x v="0"/>
    <x v="0"/>
    <x v="82"/>
    <s v="POČIVALIŠČE LOM V"/>
    <x v="2"/>
    <n v="0"/>
    <n v="307"/>
    <n v="307"/>
    <s v="064"/>
    <s v="Logatec"/>
    <n v="130"/>
    <x v="0"/>
    <x v="2"/>
    <x v="2"/>
    <x v="1"/>
    <m/>
  </r>
  <r>
    <x v="0"/>
    <x v="0"/>
    <x v="83"/>
    <s v="UNEC - POSTOJNA"/>
    <x v="0"/>
    <n v="0"/>
    <n v="4410"/>
    <n v="4410"/>
    <s v="013"/>
    <s v="Cerknica"/>
    <n v="132"/>
    <x v="0"/>
    <x v="4"/>
    <x v="4"/>
    <x v="5"/>
    <s v="SI-007.01"/>
  </r>
  <r>
    <x v="0"/>
    <x v="0"/>
    <x v="83"/>
    <s v="UNEC - POSTOJNA"/>
    <x v="0"/>
    <n v="4410"/>
    <n v="11378"/>
    <n v="6968"/>
    <s v="094"/>
    <s v="Postojna"/>
    <n v="132"/>
    <x v="0"/>
    <x v="4"/>
    <x v="4"/>
    <x v="5"/>
    <s v="SI-007.01"/>
  </r>
  <r>
    <x v="0"/>
    <x v="0"/>
    <x v="84"/>
    <s v="UNEC - POSTOJNA"/>
    <x v="1"/>
    <n v="0"/>
    <n v="4420"/>
    <n v="4420"/>
    <s v="013"/>
    <s v="Cerknica"/>
    <n v="133"/>
    <x v="0"/>
    <x v="4"/>
    <x v="4"/>
    <x v="5"/>
    <s v="SI-007.01"/>
  </r>
  <r>
    <x v="0"/>
    <x v="0"/>
    <x v="84"/>
    <s v="UNEC - POSTOJNA"/>
    <x v="1"/>
    <n v="4420"/>
    <n v="11388"/>
    <n v="6968"/>
    <s v="094"/>
    <s v="Postojna"/>
    <n v="133"/>
    <x v="0"/>
    <x v="4"/>
    <x v="4"/>
    <x v="5"/>
    <s v="SI-007.01"/>
  </r>
  <r>
    <x v="0"/>
    <x v="0"/>
    <x v="85"/>
    <s v="POČIVALIŠČE RAVBARKOMANDA Z"/>
    <x v="2"/>
    <n v="0"/>
    <n v="270"/>
    <n v="270"/>
    <s v="094"/>
    <s v="Postojna"/>
    <n v="134"/>
    <x v="0"/>
    <x v="4"/>
    <x v="4"/>
    <x v="1"/>
    <m/>
  </r>
  <r>
    <x v="0"/>
    <x v="0"/>
    <x v="86"/>
    <s v="POČIVALIŠČE RAVBARKOMANDA V"/>
    <x v="2"/>
    <n v="0"/>
    <n v="294"/>
    <n v="294"/>
    <s v="094"/>
    <s v="Postojna"/>
    <n v="135"/>
    <x v="0"/>
    <x v="4"/>
    <x v="4"/>
    <x v="1"/>
    <m/>
  </r>
  <r>
    <x v="0"/>
    <x v="0"/>
    <x v="87"/>
    <s v="POSTOJNA - RAZDRTO"/>
    <x v="0"/>
    <n v="0"/>
    <n v="11179"/>
    <n v="11179"/>
    <s v="094"/>
    <s v="Postojna"/>
    <n v="137"/>
    <x v="0"/>
    <x v="4"/>
    <x v="4"/>
    <x v="6"/>
    <s v="SI-006.02"/>
  </r>
  <r>
    <x v="0"/>
    <x v="0"/>
    <x v="88"/>
    <s v="POSTOJNA - RAZDRTO"/>
    <x v="1"/>
    <n v="0"/>
    <n v="11151"/>
    <n v="11151"/>
    <s v="094"/>
    <s v="Postojna"/>
    <n v="138"/>
    <x v="0"/>
    <x v="4"/>
    <x v="4"/>
    <x v="6"/>
    <s v="SI-006.02"/>
  </r>
  <r>
    <x v="0"/>
    <x v="0"/>
    <x v="89"/>
    <s v="POČIVALIŠČE STUDENEC S"/>
    <x v="2"/>
    <n v="0"/>
    <n v="189"/>
    <n v="189"/>
    <s v="094"/>
    <s v="Postojna"/>
    <n v="139"/>
    <x v="0"/>
    <x v="4"/>
    <x v="4"/>
    <x v="1"/>
    <m/>
  </r>
  <r>
    <x v="0"/>
    <x v="0"/>
    <x v="90"/>
    <s v="POČIVALIŠČE STUDENEC J"/>
    <x v="2"/>
    <n v="0"/>
    <n v="193"/>
    <n v="193"/>
    <s v="094"/>
    <s v="Postojna"/>
    <n v="140"/>
    <x v="0"/>
    <x v="4"/>
    <x v="4"/>
    <x v="1"/>
    <m/>
  </r>
  <r>
    <x v="0"/>
    <x v="0"/>
    <x v="91"/>
    <s v="RAZDRTO - SENOŽEČE"/>
    <x v="0"/>
    <n v="0"/>
    <n v="630"/>
    <n v="630"/>
    <s v="094"/>
    <s v="Postojna"/>
    <n v="143"/>
    <x v="0"/>
    <x v="4"/>
    <x v="4"/>
    <x v="6"/>
    <s v="SI-006.01"/>
  </r>
  <r>
    <x v="0"/>
    <x v="0"/>
    <x v="91"/>
    <s v="RAZDRTO - SENOŽEČE"/>
    <x v="0"/>
    <n v="630"/>
    <n v="5461"/>
    <n v="4831"/>
    <s v="019"/>
    <s v="Divača"/>
    <n v="143"/>
    <x v="0"/>
    <x v="5"/>
    <x v="5"/>
    <x v="6"/>
    <s v="SI-006.01"/>
  </r>
  <r>
    <x v="0"/>
    <x v="0"/>
    <x v="92"/>
    <s v="RAZDRTO - SENOŽEČE"/>
    <x v="1"/>
    <n v="0"/>
    <n v="640"/>
    <n v="640"/>
    <s v="094"/>
    <s v="Postojna"/>
    <n v="144"/>
    <x v="0"/>
    <x v="4"/>
    <x v="4"/>
    <x v="6"/>
    <s v="SI-006.01"/>
  </r>
  <r>
    <x v="0"/>
    <x v="0"/>
    <x v="92"/>
    <s v="RAZDRTO - SENOŽEČE"/>
    <x v="1"/>
    <n v="640"/>
    <n v="5475"/>
    <n v="4835"/>
    <s v="019"/>
    <s v="Divača"/>
    <n v="144"/>
    <x v="0"/>
    <x v="5"/>
    <x v="5"/>
    <x v="6"/>
    <s v="SI-006.01"/>
  </r>
  <r>
    <x v="0"/>
    <x v="0"/>
    <x v="93"/>
    <s v="SENOŽEČE - GABRK"/>
    <x v="0"/>
    <n v="0"/>
    <n v="4371"/>
    <n v="4371"/>
    <s v="019"/>
    <s v="Divača"/>
    <n v="146"/>
    <x v="0"/>
    <x v="5"/>
    <x v="5"/>
    <x v="6"/>
    <s v="SI-006.01"/>
  </r>
  <r>
    <x v="0"/>
    <x v="0"/>
    <x v="94"/>
    <s v="SENOŽEČE - GABRK"/>
    <x v="1"/>
    <n v="0"/>
    <n v="4360"/>
    <n v="4360"/>
    <s v="019"/>
    <s v="Divača"/>
    <n v="147"/>
    <x v="0"/>
    <x v="5"/>
    <x v="5"/>
    <x v="6"/>
    <s v="SI-006.01"/>
  </r>
  <r>
    <x v="0"/>
    <x v="0"/>
    <x v="95"/>
    <s v="GABRK - DIVAČA"/>
    <x v="0"/>
    <n v="0"/>
    <n v="2878"/>
    <n v="2878"/>
    <s v="019"/>
    <s v="Divača"/>
    <n v="149"/>
    <x v="0"/>
    <x v="5"/>
    <x v="5"/>
    <x v="7"/>
    <s v="SI-005.01"/>
  </r>
  <r>
    <x v="0"/>
    <x v="0"/>
    <x v="96"/>
    <s v="GABRK - DIVAČA"/>
    <x v="1"/>
    <n v="0"/>
    <n v="2884"/>
    <n v="2884"/>
    <s v="019"/>
    <s v="Divača"/>
    <n v="150"/>
    <x v="0"/>
    <x v="5"/>
    <x v="5"/>
    <x v="7"/>
    <s v="SI-005.01"/>
  </r>
  <r>
    <x v="0"/>
    <x v="0"/>
    <x v="97"/>
    <s v="POČIVALIŠČE RISNIK"/>
    <x v="2"/>
    <n v="0"/>
    <n v="281"/>
    <n v="281"/>
    <s v="019"/>
    <s v="Divača"/>
    <n v="151"/>
    <x v="0"/>
    <x v="5"/>
    <x v="5"/>
    <x v="1"/>
    <m/>
  </r>
  <r>
    <x v="0"/>
    <x v="0"/>
    <x v="98"/>
    <s v="DIVAČA - KOZINA"/>
    <x v="0"/>
    <n v="0"/>
    <n v="3440"/>
    <n v="3440"/>
    <s v="019"/>
    <s v="Divača"/>
    <n v="153"/>
    <x v="0"/>
    <x v="5"/>
    <x v="5"/>
    <x v="7"/>
    <s v="SI-005.01"/>
  </r>
  <r>
    <x v="0"/>
    <x v="0"/>
    <x v="98"/>
    <s v="DIVAČA - KOZINA"/>
    <x v="0"/>
    <n v="3440"/>
    <n v="7158"/>
    <n v="3718"/>
    <s v="035"/>
    <s v="Hrpelje - Kozina"/>
    <n v="153"/>
    <x v="0"/>
    <x v="5"/>
    <x v="5"/>
    <x v="7"/>
    <s v="SI-005.01"/>
  </r>
  <r>
    <x v="0"/>
    <x v="0"/>
    <x v="99"/>
    <s v="DIVAČA - KOZINA"/>
    <x v="1"/>
    <n v="0"/>
    <n v="3430"/>
    <n v="3430"/>
    <s v="019"/>
    <s v="Divača"/>
    <n v="155"/>
    <x v="0"/>
    <x v="5"/>
    <x v="5"/>
    <x v="7"/>
    <s v="SI-005.01"/>
  </r>
  <r>
    <x v="0"/>
    <x v="0"/>
    <x v="99"/>
    <s v="DIVAČA - KOZINA"/>
    <x v="1"/>
    <n v="3430"/>
    <n v="7172"/>
    <n v="3742"/>
    <s v="035"/>
    <s v="Hrpelje - Kozina"/>
    <n v="155"/>
    <x v="0"/>
    <x v="5"/>
    <x v="5"/>
    <x v="7"/>
    <s v="SI-005.01"/>
  </r>
  <r>
    <x v="0"/>
    <x v="0"/>
    <x v="100"/>
    <s v="KOZINA - ČRNI KAL"/>
    <x v="0"/>
    <n v="0"/>
    <n v="7000"/>
    <n v="7000"/>
    <s v="035"/>
    <s v="Hrpelje - Kozina"/>
    <n v="158"/>
    <x v="0"/>
    <x v="5"/>
    <x v="5"/>
    <x v="7"/>
    <s v="SI-005.02"/>
  </r>
  <r>
    <x v="0"/>
    <x v="0"/>
    <x v="100"/>
    <s v="KOZINA - ČRNI KAL"/>
    <x v="0"/>
    <n v="7000"/>
    <n v="11815"/>
    <n v="4815"/>
    <s v="050"/>
    <s v="Koper/Capodistria"/>
    <n v="158"/>
    <x v="0"/>
    <x v="5"/>
    <x v="5"/>
    <x v="7"/>
    <s v="SI-005.02"/>
  </r>
  <r>
    <x v="0"/>
    <x v="0"/>
    <x v="101"/>
    <s v="KOZINA - ČRNI KAL"/>
    <x v="1"/>
    <n v="0"/>
    <n v="6980"/>
    <n v="6980"/>
    <s v="035"/>
    <s v="Hrpelje - Kozina"/>
    <n v="159"/>
    <x v="0"/>
    <x v="5"/>
    <x v="5"/>
    <x v="7"/>
    <s v="SI-005.02"/>
  </r>
  <r>
    <x v="0"/>
    <x v="0"/>
    <x v="101"/>
    <s v="KOZINA - ČRNI KAL"/>
    <x v="1"/>
    <n v="6980"/>
    <n v="11777"/>
    <n v="4797"/>
    <s v="050"/>
    <s v="Koper/Capodistria"/>
    <n v="159"/>
    <x v="0"/>
    <x v="5"/>
    <x v="5"/>
    <x v="7"/>
    <s v="SI-005.02"/>
  </r>
  <r>
    <x v="0"/>
    <x v="0"/>
    <x v="102"/>
    <s v="POČIVALIŠČE RAVNE"/>
    <x v="2"/>
    <n v="0"/>
    <n v="1993"/>
    <n v="1993"/>
    <s v="035"/>
    <s v="Hrpelje - Kozina"/>
    <n v="160"/>
    <x v="0"/>
    <x v="5"/>
    <x v="5"/>
    <x v="1"/>
    <m/>
  </r>
  <r>
    <x v="0"/>
    <x v="0"/>
    <x v="103"/>
    <s v="ČRNI KAL - SRMIN"/>
    <x v="0"/>
    <n v="0"/>
    <n v="7112"/>
    <n v="7112"/>
    <s v="050"/>
    <s v="Koper/Capodistria"/>
    <n v="163"/>
    <x v="0"/>
    <x v="5"/>
    <x v="5"/>
    <x v="7"/>
    <s v="SI-005.02"/>
  </r>
  <r>
    <x v="0"/>
    <x v="0"/>
    <x v="104"/>
    <s v="ČRNI KAL - SRMIN"/>
    <x v="1"/>
    <n v="0"/>
    <n v="7114"/>
    <n v="7114"/>
    <s v="050"/>
    <s v="Koper/Capodistria"/>
    <n v="164"/>
    <x v="0"/>
    <x v="5"/>
    <x v="5"/>
    <x v="7"/>
    <s v="SI-005.02"/>
  </r>
  <r>
    <x v="0"/>
    <x v="1"/>
    <x v="105"/>
    <s v="MEJA AVSTRIJA (PREDOR) - HRUŠICA"/>
    <x v="0"/>
    <n v="0"/>
    <n v="3790"/>
    <n v="3790"/>
    <s v="053"/>
    <s v="Kranjska Gora"/>
    <n v="167"/>
    <x v="0"/>
    <x v="6"/>
    <x v="6"/>
    <x v="8"/>
    <s v="SI-001.01"/>
  </r>
  <r>
    <x v="0"/>
    <x v="1"/>
    <x v="105"/>
    <s v="MEJA AVSTRIJA (PREDOR) - HRUŠICA"/>
    <x v="0"/>
    <n v="3790"/>
    <n v="5351"/>
    <n v="1561"/>
    <s v="041"/>
    <s v="Jesenice"/>
    <n v="167"/>
    <x v="0"/>
    <x v="6"/>
    <x v="6"/>
    <x v="8"/>
    <s v="SI-001.01"/>
  </r>
  <r>
    <x v="0"/>
    <x v="1"/>
    <x v="106"/>
    <s v="MEJA AVSTRIJA (PREDOR) - HRUŠICA"/>
    <x v="1"/>
    <n v="0"/>
    <n v="1346"/>
    <n v="1346"/>
    <s v="041"/>
    <s v="Jesenice"/>
    <n v="168"/>
    <x v="0"/>
    <x v="6"/>
    <x v="6"/>
    <x v="8"/>
    <s v="SI-001.01"/>
  </r>
  <r>
    <x v="0"/>
    <x v="1"/>
    <x v="107"/>
    <s v="KAMIONSKA CESTA KARAVANKE"/>
    <x v="2"/>
    <n v="0"/>
    <n v="625"/>
    <n v="625"/>
    <s v="041"/>
    <s v="Jesenice"/>
    <n v="169"/>
    <x v="0"/>
    <x v="6"/>
    <x v="6"/>
    <x v="1"/>
    <m/>
  </r>
  <r>
    <x v="0"/>
    <x v="1"/>
    <x v="108"/>
    <s v="HRUŠICA - LIPCE"/>
    <x v="0"/>
    <n v="0"/>
    <n v="7166"/>
    <n v="7166"/>
    <s v="041"/>
    <s v="Jesenice"/>
    <n v="173"/>
    <x v="0"/>
    <x v="6"/>
    <x v="6"/>
    <x v="8"/>
    <s v="SI-001.02"/>
  </r>
  <r>
    <x v="0"/>
    <x v="1"/>
    <x v="109"/>
    <s v="HRUŠICA - LIPCE"/>
    <x v="1"/>
    <n v="0"/>
    <n v="7162"/>
    <n v="7162"/>
    <s v="041"/>
    <s v="Jesenice"/>
    <n v="174"/>
    <x v="0"/>
    <x v="6"/>
    <x v="6"/>
    <x v="8"/>
    <s v="SI-001.02"/>
  </r>
  <r>
    <x v="0"/>
    <x v="1"/>
    <x v="110"/>
    <s v="POČIVALIŠČE JESENICE J"/>
    <x v="2"/>
    <n v="0"/>
    <n v="460"/>
    <n v="460"/>
    <s v="041"/>
    <s v="Jesenice"/>
    <n v="175"/>
    <x v="0"/>
    <x v="6"/>
    <x v="6"/>
    <x v="1"/>
    <m/>
  </r>
  <r>
    <x v="0"/>
    <x v="1"/>
    <x v="111"/>
    <s v="POČIVALIŠČE JESENICE S"/>
    <x v="2"/>
    <n v="0"/>
    <n v="451"/>
    <n v="451"/>
    <s v="041"/>
    <s v="Jesenice"/>
    <n v="176"/>
    <x v="0"/>
    <x v="6"/>
    <x v="6"/>
    <x v="1"/>
    <m/>
  </r>
  <r>
    <x v="0"/>
    <x v="1"/>
    <x v="112"/>
    <s v="LIPCE - LESCE"/>
    <x v="0"/>
    <n v="0"/>
    <n v="2790"/>
    <n v="2790"/>
    <s v="041"/>
    <s v="Jesenice"/>
    <n v="178"/>
    <x v="0"/>
    <x v="6"/>
    <x v="6"/>
    <x v="8"/>
    <s v="SI-001.02"/>
  </r>
  <r>
    <x v="0"/>
    <x v="1"/>
    <x v="112"/>
    <s v="LIPCE - LESCE"/>
    <x v="0"/>
    <n v="2790"/>
    <n v="6480"/>
    <n v="3690"/>
    <s v="192"/>
    <s v="Žirovnica"/>
    <n v="178"/>
    <x v="0"/>
    <x v="6"/>
    <x v="6"/>
    <x v="8"/>
    <s v="SI-001.02"/>
  </r>
  <r>
    <x v="0"/>
    <x v="1"/>
    <x v="112"/>
    <s v="LIPCE - LESCE"/>
    <x v="0"/>
    <n v="6480"/>
    <n v="7949"/>
    <n v="1469"/>
    <s v="102"/>
    <s v="Radovljica"/>
    <n v="178"/>
    <x v="0"/>
    <x v="6"/>
    <x v="6"/>
    <x v="8"/>
    <s v="SI-001.02"/>
  </r>
  <r>
    <x v="0"/>
    <x v="1"/>
    <x v="113"/>
    <s v="LIPCE - LESCE"/>
    <x v="1"/>
    <n v="0"/>
    <n v="2800"/>
    <n v="2800"/>
    <s v="041"/>
    <s v="Jesenice"/>
    <n v="179"/>
    <x v="0"/>
    <x v="6"/>
    <x v="6"/>
    <x v="8"/>
    <s v="SI-001.02"/>
  </r>
  <r>
    <x v="0"/>
    <x v="1"/>
    <x v="113"/>
    <s v="LIPCE - LESCE"/>
    <x v="1"/>
    <n v="2800"/>
    <n v="6490"/>
    <n v="3690"/>
    <s v="192"/>
    <s v="Žirovnica"/>
    <n v="179"/>
    <x v="0"/>
    <x v="6"/>
    <x v="6"/>
    <x v="8"/>
    <s v="SI-001.02"/>
  </r>
  <r>
    <x v="0"/>
    <x v="1"/>
    <x v="113"/>
    <s v="LIPCE - LESCE"/>
    <x v="1"/>
    <n v="6490"/>
    <n v="7962"/>
    <n v="1472"/>
    <s v="102"/>
    <s v="Radovljica"/>
    <n v="179"/>
    <x v="0"/>
    <x v="6"/>
    <x v="6"/>
    <x v="8"/>
    <s v="SI-001.02"/>
  </r>
  <r>
    <x v="0"/>
    <x v="1"/>
    <x v="114"/>
    <s v="POČIVALIŠČE LIPCE J"/>
    <x v="2"/>
    <n v="0"/>
    <n v="249"/>
    <n v="249"/>
    <s v="041"/>
    <s v="Jesenice"/>
    <n v="180"/>
    <x v="0"/>
    <x v="6"/>
    <x v="6"/>
    <x v="1"/>
    <m/>
  </r>
  <r>
    <x v="0"/>
    <x v="1"/>
    <x v="115"/>
    <s v="POČIVALIŠČE LIPCE S"/>
    <x v="2"/>
    <n v="0"/>
    <n v="254"/>
    <n v="254"/>
    <s v="041"/>
    <s v="Jesenice"/>
    <n v="181"/>
    <x v="0"/>
    <x v="6"/>
    <x v="6"/>
    <x v="1"/>
    <m/>
  </r>
  <r>
    <x v="0"/>
    <x v="1"/>
    <x v="116"/>
    <s v="LESCE - BREZJE"/>
    <x v="0"/>
    <n v="0"/>
    <n v="6714"/>
    <n v="6714"/>
    <s v="102"/>
    <s v="Radovljica"/>
    <n v="183"/>
    <x v="0"/>
    <x v="6"/>
    <x v="6"/>
    <x v="8"/>
    <s v="SI-001.03"/>
  </r>
  <r>
    <x v="0"/>
    <x v="1"/>
    <x v="117"/>
    <s v="LESCE - BREZJE"/>
    <x v="1"/>
    <n v="0"/>
    <n v="6704"/>
    <n v="6704"/>
    <s v="102"/>
    <s v="Radovljica"/>
    <n v="184"/>
    <x v="0"/>
    <x v="6"/>
    <x v="6"/>
    <x v="8"/>
    <s v="SI-001.03"/>
  </r>
  <r>
    <x v="0"/>
    <x v="1"/>
    <x v="118"/>
    <s v="POČIVALIŠČE RADOVLJICA Z"/>
    <x v="2"/>
    <n v="0"/>
    <n v="364"/>
    <n v="364"/>
    <s v="102"/>
    <s v="Radovljica"/>
    <n v="186"/>
    <x v="0"/>
    <x v="6"/>
    <x v="6"/>
    <x v="1"/>
    <m/>
  </r>
  <r>
    <x v="0"/>
    <x v="1"/>
    <x v="119"/>
    <s v="POČIVALIŠČE RADOVLJICA V"/>
    <x v="2"/>
    <n v="0"/>
    <n v="351"/>
    <n v="351"/>
    <s v="102"/>
    <s v="Radovljica"/>
    <n v="187"/>
    <x v="0"/>
    <x v="6"/>
    <x v="6"/>
    <x v="1"/>
    <m/>
  </r>
  <r>
    <x v="0"/>
    <x v="1"/>
    <x v="120"/>
    <s v="BREZJE - PODTABOR"/>
    <x v="0"/>
    <n v="0"/>
    <n v="3660"/>
    <n v="3660"/>
    <s v="102"/>
    <s v="Radovljica"/>
    <n v="189"/>
    <x v="0"/>
    <x v="6"/>
    <x v="6"/>
    <x v="8"/>
    <s v="SI-001.03"/>
  </r>
  <r>
    <x v="0"/>
    <x v="1"/>
    <x v="120"/>
    <s v="BREZJE - PODTABOR"/>
    <x v="0"/>
    <n v="3660"/>
    <n v="5002"/>
    <n v="1342"/>
    <s v="082"/>
    <s v="Naklo"/>
    <n v="189"/>
    <x v="0"/>
    <x v="6"/>
    <x v="6"/>
    <x v="8"/>
    <s v="SI-001.03"/>
  </r>
  <r>
    <x v="0"/>
    <x v="1"/>
    <x v="121"/>
    <s v="BREZJE - PODTABOR"/>
    <x v="1"/>
    <n v="0"/>
    <n v="3660"/>
    <n v="3660"/>
    <s v="102"/>
    <s v="Radovljica"/>
    <n v="190"/>
    <x v="0"/>
    <x v="6"/>
    <x v="6"/>
    <x v="8"/>
    <s v="SI-001.03"/>
  </r>
  <r>
    <x v="0"/>
    <x v="1"/>
    <x v="121"/>
    <s v="BREZJE - PODTABOR"/>
    <x v="1"/>
    <n v="3660"/>
    <n v="4988"/>
    <n v="1328"/>
    <s v="082"/>
    <s v="Naklo"/>
    <n v="190"/>
    <x v="0"/>
    <x v="6"/>
    <x v="6"/>
    <x v="8"/>
    <s v="SI-001.03"/>
  </r>
  <r>
    <x v="0"/>
    <x v="1"/>
    <x v="122"/>
    <s v="PODTABOR - KRANJ Z"/>
    <x v="0"/>
    <n v="0"/>
    <n v="7050"/>
    <n v="7050"/>
    <s v="082"/>
    <s v="Naklo"/>
    <n v="192"/>
    <x v="0"/>
    <x v="6"/>
    <x v="6"/>
    <x v="8"/>
    <s v="SI-001.04"/>
  </r>
  <r>
    <x v="0"/>
    <x v="1"/>
    <x v="122"/>
    <s v="PODTABOR - KRANJ Z"/>
    <x v="0"/>
    <n v="7050"/>
    <n v="7273"/>
    <n v="223"/>
    <s v="052"/>
    <s v="Kranj"/>
    <n v="192"/>
    <x v="0"/>
    <x v="6"/>
    <x v="6"/>
    <x v="8"/>
    <s v="SI-001.04"/>
  </r>
  <r>
    <x v="0"/>
    <x v="1"/>
    <x v="123"/>
    <s v="PODTABOR - KRANJ Z"/>
    <x v="1"/>
    <n v="0"/>
    <n v="7070"/>
    <n v="7070"/>
    <s v="082"/>
    <s v="Naklo"/>
    <n v="193"/>
    <x v="0"/>
    <x v="6"/>
    <x v="6"/>
    <x v="8"/>
    <s v="SI-001.04"/>
  </r>
  <r>
    <x v="0"/>
    <x v="1"/>
    <x v="123"/>
    <s v="PODTABOR - KRANJ Z"/>
    <x v="1"/>
    <n v="7070"/>
    <n v="7288"/>
    <n v="218"/>
    <s v="052"/>
    <s v="Kranj"/>
    <n v="193"/>
    <x v="0"/>
    <x v="6"/>
    <x v="6"/>
    <x v="8"/>
    <s v="SI-001.04"/>
  </r>
  <r>
    <x v="0"/>
    <x v="1"/>
    <x v="124"/>
    <s v="KRANJ Z - KRANJ V"/>
    <x v="0"/>
    <n v="0"/>
    <n v="5420"/>
    <n v="5420"/>
    <s v="052"/>
    <s v="Kranj"/>
    <n v="196"/>
    <x v="0"/>
    <x v="6"/>
    <x v="6"/>
    <x v="8"/>
    <s v="SI-001.04"/>
  </r>
  <r>
    <x v="0"/>
    <x v="1"/>
    <x v="124"/>
    <s v="KRANJ Z - KRANJ V"/>
    <x v="0"/>
    <n v="5420"/>
    <n v="5692"/>
    <n v="272"/>
    <s v="117"/>
    <s v="Šenčur"/>
    <n v="196"/>
    <x v="0"/>
    <x v="6"/>
    <x v="6"/>
    <x v="8"/>
    <s v="SI-001.04"/>
  </r>
  <r>
    <x v="0"/>
    <x v="1"/>
    <x v="125"/>
    <s v="KRANJ Z - KRANJ V"/>
    <x v="1"/>
    <n v="0"/>
    <n v="5410"/>
    <n v="5410"/>
    <s v="052"/>
    <s v="Kranj"/>
    <n v="197"/>
    <x v="0"/>
    <x v="6"/>
    <x v="6"/>
    <x v="8"/>
    <s v="SI-001.04"/>
  </r>
  <r>
    <x v="0"/>
    <x v="1"/>
    <x v="125"/>
    <s v="KRANJ Z - KRANJ V"/>
    <x v="1"/>
    <n v="5410"/>
    <n v="5712"/>
    <n v="302"/>
    <s v="117"/>
    <s v="Šenčur"/>
    <n v="197"/>
    <x v="0"/>
    <x v="6"/>
    <x v="6"/>
    <x v="8"/>
    <s v="SI-001.04"/>
  </r>
  <r>
    <x v="0"/>
    <x v="1"/>
    <x v="126"/>
    <s v="KRANJ V - BRNIK"/>
    <x v="0"/>
    <n v="0"/>
    <n v="3898"/>
    <n v="3898"/>
    <s v="117"/>
    <s v="Šenčur"/>
    <n v="199"/>
    <x v="0"/>
    <x v="6"/>
    <x v="6"/>
    <x v="8"/>
    <s v="SI-001.05.01"/>
  </r>
  <r>
    <x v="0"/>
    <x v="1"/>
    <x v="127"/>
    <s v="KRANJ V - BRNIK"/>
    <x v="1"/>
    <n v="0"/>
    <n v="3880"/>
    <n v="3880"/>
    <s v="117"/>
    <s v="Šenčur"/>
    <n v="200"/>
    <x v="0"/>
    <x v="6"/>
    <x v="6"/>
    <x v="8"/>
    <s v="SI-001.05.01"/>
  </r>
  <r>
    <x v="0"/>
    <x v="1"/>
    <x v="128"/>
    <s v="POČIVALIŠČE VOKLO Z"/>
    <x v="2"/>
    <n v="0"/>
    <n v="436"/>
    <n v="436"/>
    <s v="117"/>
    <s v="Šenčur"/>
    <n v="201"/>
    <x v="0"/>
    <x v="6"/>
    <x v="6"/>
    <x v="1"/>
    <m/>
  </r>
  <r>
    <x v="0"/>
    <x v="1"/>
    <x v="129"/>
    <s v="POČIVALIŠČE VOKLO V"/>
    <x v="2"/>
    <n v="0"/>
    <n v="427"/>
    <n v="427"/>
    <s v="117"/>
    <s v="Šenčur"/>
    <n v="202"/>
    <x v="0"/>
    <x v="6"/>
    <x v="6"/>
    <x v="1"/>
    <m/>
  </r>
  <r>
    <x v="0"/>
    <x v="1"/>
    <x v="130"/>
    <s v="BRNIK - VODICE"/>
    <x v="0"/>
    <n v="0"/>
    <n v="1700"/>
    <n v="1700"/>
    <s v="117"/>
    <s v="Šenčur"/>
    <n v="204"/>
    <x v="0"/>
    <x v="6"/>
    <x v="6"/>
    <x v="8"/>
    <s v="SI-001.05.02"/>
  </r>
  <r>
    <x v="0"/>
    <x v="1"/>
    <x v="130"/>
    <s v="BRNIK - VODICE"/>
    <x v="0"/>
    <n v="1700"/>
    <n v="2280"/>
    <n v="580"/>
    <s v="012"/>
    <s v="Cerklje na Gorenjskem"/>
    <n v="204"/>
    <x v="0"/>
    <x v="6"/>
    <x v="6"/>
    <x v="8"/>
    <s v="SI-001.05.02"/>
  </r>
  <r>
    <x v="0"/>
    <x v="1"/>
    <x v="130"/>
    <s v="BRNIK - VODICE"/>
    <x v="0"/>
    <n v="2280"/>
    <n v="2510"/>
    <n v="230"/>
    <s v="117"/>
    <s v="Šenčur"/>
    <n v="204"/>
    <x v="0"/>
    <x v="6"/>
    <x v="6"/>
    <x v="8"/>
    <s v="SI-001.05.02"/>
  </r>
  <r>
    <x v="0"/>
    <x v="1"/>
    <x v="130"/>
    <s v="BRNIK - VODICE"/>
    <x v="0"/>
    <n v="2510"/>
    <n v="5246"/>
    <n v="2736"/>
    <s v="138"/>
    <s v="Vodice"/>
    <n v="204"/>
    <x v="0"/>
    <x v="2"/>
    <x v="2"/>
    <x v="8"/>
    <s v="SI-001.05.02"/>
  </r>
  <r>
    <x v="0"/>
    <x v="1"/>
    <x v="131"/>
    <s v="BRNIK - VODICE"/>
    <x v="1"/>
    <n v="0"/>
    <n v="1690"/>
    <n v="1690"/>
    <s v="117"/>
    <s v="Šenčur"/>
    <n v="206"/>
    <x v="0"/>
    <x v="6"/>
    <x v="6"/>
    <x v="8"/>
    <s v="SI-001.05.02"/>
  </r>
  <r>
    <x v="0"/>
    <x v="1"/>
    <x v="131"/>
    <s v="BRNIK - VODICE"/>
    <x v="1"/>
    <n v="1690"/>
    <n v="2290"/>
    <n v="600"/>
    <s v="012"/>
    <s v="Cerklje na Gorenjskem"/>
    <n v="206"/>
    <x v="0"/>
    <x v="6"/>
    <x v="6"/>
    <x v="8"/>
    <s v="SI-001.05.02"/>
  </r>
  <r>
    <x v="0"/>
    <x v="1"/>
    <x v="131"/>
    <s v="BRNIK - VODICE"/>
    <x v="1"/>
    <n v="2290"/>
    <n v="2530"/>
    <n v="240"/>
    <s v="117"/>
    <s v="Šenčur"/>
    <n v="206"/>
    <x v="0"/>
    <x v="6"/>
    <x v="6"/>
    <x v="8"/>
    <s v="SI-001.05.02"/>
  </r>
  <r>
    <x v="0"/>
    <x v="1"/>
    <x v="131"/>
    <s v="BRNIK - VODICE"/>
    <x v="1"/>
    <n v="2530"/>
    <n v="5254"/>
    <n v="2724"/>
    <s v="138"/>
    <s v="Vodice"/>
    <n v="206"/>
    <x v="0"/>
    <x v="2"/>
    <x v="2"/>
    <x v="8"/>
    <s v="SI-001.05.02"/>
  </r>
  <r>
    <x v="0"/>
    <x v="1"/>
    <x v="132"/>
    <s v="VODICE - LJ (ŠMARTNO)"/>
    <x v="0"/>
    <n v="0"/>
    <n v="5410"/>
    <n v="5410"/>
    <s v="138"/>
    <s v="Vodice"/>
    <n v="209"/>
    <x v="0"/>
    <x v="2"/>
    <x v="2"/>
    <x v="8"/>
    <s v="SI-001.05.02"/>
  </r>
  <r>
    <x v="0"/>
    <x v="1"/>
    <x v="132"/>
    <s v="VODICE - LJ (ŠMARTNO)"/>
    <x v="0"/>
    <n v="5410"/>
    <n v="6966"/>
    <n v="1556"/>
    <s v="061"/>
    <s v="Ljubljana"/>
    <n v="209"/>
    <x v="0"/>
    <x v="2"/>
    <x v="2"/>
    <x v="8"/>
    <s v="SI-001.05.02"/>
  </r>
  <r>
    <x v="0"/>
    <x v="1"/>
    <x v="133"/>
    <s v="VODICE - LJ (ŠMARTNO)"/>
    <x v="1"/>
    <n v="0"/>
    <n v="5410"/>
    <n v="5410"/>
    <s v="138"/>
    <s v="Vodice"/>
    <n v="210"/>
    <x v="0"/>
    <x v="2"/>
    <x v="2"/>
    <x v="8"/>
    <s v="SI-001.05.02"/>
  </r>
  <r>
    <x v="0"/>
    <x v="1"/>
    <x v="133"/>
    <s v="VODICE - LJ (ŠMARTNO)"/>
    <x v="1"/>
    <n v="5410"/>
    <n v="6971"/>
    <n v="1561"/>
    <s v="061"/>
    <s v="Ljubljana"/>
    <n v="210"/>
    <x v="0"/>
    <x v="2"/>
    <x v="2"/>
    <x v="8"/>
    <s v="SI-001.05.02"/>
  </r>
  <r>
    <x v="0"/>
    <x v="1"/>
    <x v="134"/>
    <s v="POČIVALIŠČE POVODJE Z"/>
    <x v="2"/>
    <n v="0"/>
    <n v="217"/>
    <n v="217"/>
    <s v="138"/>
    <s v="Vodice"/>
    <n v="211"/>
    <x v="0"/>
    <x v="2"/>
    <x v="2"/>
    <x v="1"/>
    <m/>
  </r>
  <r>
    <x v="0"/>
    <x v="1"/>
    <x v="135"/>
    <s v="POČIVALIŠČE POVODJE V"/>
    <x v="2"/>
    <n v="0"/>
    <n v="210"/>
    <n v="210"/>
    <s v="138"/>
    <s v="Vodice"/>
    <n v="212"/>
    <x v="0"/>
    <x v="2"/>
    <x v="2"/>
    <x v="1"/>
    <m/>
  </r>
  <r>
    <x v="0"/>
    <x v="1"/>
    <x v="136"/>
    <s v="LJ (ŠMARTNO - BROD)"/>
    <x v="0"/>
    <n v="0"/>
    <n v="2373"/>
    <n v="2373"/>
    <s v="061"/>
    <s v="Ljubljana"/>
    <n v="214"/>
    <x v="0"/>
    <x v="2"/>
    <x v="2"/>
    <x v="8"/>
    <s v="SI-001.05.02"/>
  </r>
  <r>
    <x v="0"/>
    <x v="1"/>
    <x v="137"/>
    <s v="LJ (ŠMARTNO - BROD)"/>
    <x v="1"/>
    <n v="0"/>
    <n v="2379"/>
    <n v="2379"/>
    <s v="061"/>
    <s v="Ljubljana"/>
    <n v="215"/>
    <x v="0"/>
    <x v="2"/>
    <x v="2"/>
    <x v="8"/>
    <s v="SI-001.05.02"/>
  </r>
  <r>
    <x v="0"/>
    <x v="1"/>
    <x v="138"/>
    <s v="LJ (BROD - ŠENTVID)"/>
    <x v="0"/>
    <n v="0"/>
    <n v="511"/>
    <n v="511"/>
    <s v="061"/>
    <s v="Ljubljana"/>
    <n v="217"/>
    <x v="0"/>
    <x v="2"/>
    <x v="2"/>
    <x v="8"/>
    <s v="SI-001.05.02"/>
  </r>
  <r>
    <x v="0"/>
    <x v="1"/>
    <x v="139"/>
    <s v="LJ (BROD - ŠENTVID)"/>
    <x v="1"/>
    <n v="0"/>
    <n v="511"/>
    <n v="511"/>
    <s v="061"/>
    <s v="Ljubljana"/>
    <n v="218"/>
    <x v="0"/>
    <x v="2"/>
    <x v="2"/>
    <x v="8"/>
    <s v="SI-001.05.02"/>
  </r>
  <r>
    <x v="0"/>
    <x v="1"/>
    <x v="140"/>
    <s v="LJ (ŠENTVID - KOSEZE)"/>
    <x v="0"/>
    <n v="0"/>
    <n v="3460"/>
    <n v="3460"/>
    <s v="061"/>
    <s v="Ljubljana"/>
    <n v="220"/>
    <x v="0"/>
    <x v="2"/>
    <x v="2"/>
    <x v="8"/>
    <s v="SI-001.06"/>
  </r>
  <r>
    <x v="0"/>
    <x v="1"/>
    <x v="141"/>
    <s v="LJ (ŠENTVID - KOSEZE)"/>
    <x v="1"/>
    <n v="0"/>
    <n v="3420"/>
    <n v="3420"/>
    <s v="061"/>
    <s v="Ljubljana"/>
    <n v="221"/>
    <x v="0"/>
    <x v="2"/>
    <x v="2"/>
    <x v="8"/>
    <s v="SI-001.06"/>
  </r>
  <r>
    <x v="0"/>
    <x v="1"/>
    <x v="142"/>
    <s v="LJ (KOSEZE - BRDO)"/>
    <x v="0"/>
    <n v="0"/>
    <n v="1762"/>
    <n v="1762"/>
    <s v="061"/>
    <s v="Ljubljana"/>
    <n v="224"/>
    <x v="0"/>
    <x v="2"/>
    <x v="2"/>
    <x v="8"/>
    <s v="SI-001.07"/>
  </r>
  <r>
    <x v="0"/>
    <x v="1"/>
    <x v="143"/>
    <s v="LJ (KOSEZE - BRDO)"/>
    <x v="1"/>
    <n v="0"/>
    <n v="1778"/>
    <n v="1778"/>
    <s v="061"/>
    <s v="Ljubljana"/>
    <n v="225"/>
    <x v="0"/>
    <x v="2"/>
    <x v="2"/>
    <x v="8"/>
    <s v="SI-001.07"/>
  </r>
  <r>
    <x v="0"/>
    <x v="1"/>
    <x v="144"/>
    <s v="LJ (BRDO - KOZARJE)"/>
    <x v="0"/>
    <n v="0"/>
    <n v="2402"/>
    <n v="2402"/>
    <s v="061"/>
    <s v="Ljubljana"/>
    <n v="227"/>
    <x v="0"/>
    <x v="2"/>
    <x v="2"/>
    <x v="8"/>
    <s v="SI-001.07"/>
  </r>
  <r>
    <x v="0"/>
    <x v="1"/>
    <x v="145"/>
    <s v="LJ (BRDO - KOZARJE)"/>
    <x v="1"/>
    <n v="0"/>
    <n v="2482"/>
    <n v="2482"/>
    <s v="061"/>
    <s v="Ljubljana"/>
    <n v="228"/>
    <x v="0"/>
    <x v="2"/>
    <x v="2"/>
    <x v="8"/>
    <s v="SI-001.07"/>
  </r>
  <r>
    <x v="0"/>
    <x v="1"/>
    <x v="146"/>
    <s v="LJ (MALENCE) - ŠMARJE-SAP"/>
    <x v="0"/>
    <n v="0"/>
    <n v="420"/>
    <n v="420"/>
    <s v="061"/>
    <s v="Ljubljana"/>
    <n v="230"/>
    <x v="0"/>
    <x v="2"/>
    <x v="2"/>
    <x v="9"/>
    <s v="SI-003.01"/>
  </r>
  <r>
    <x v="0"/>
    <x v="1"/>
    <x v="146"/>
    <s v="LJ (MALENCE) - ŠMARJE-SAP"/>
    <x v="0"/>
    <n v="420"/>
    <n v="4570"/>
    <n v="4150"/>
    <s v="123"/>
    <s v="Škofljica"/>
    <n v="230"/>
    <x v="0"/>
    <x v="2"/>
    <x v="2"/>
    <x v="9"/>
    <s v="SI-003.01"/>
  </r>
  <r>
    <x v="0"/>
    <x v="1"/>
    <x v="146"/>
    <s v="LJ (MALENCE) - ŠMARJE-SAP"/>
    <x v="0"/>
    <n v="4570"/>
    <n v="6037"/>
    <n v="1467"/>
    <s v="032"/>
    <s v="Grosuplje"/>
    <n v="230"/>
    <x v="0"/>
    <x v="2"/>
    <x v="2"/>
    <x v="9"/>
    <s v="SI-003.01"/>
  </r>
  <r>
    <x v="0"/>
    <x v="1"/>
    <x v="147"/>
    <s v="LJ (MALENCE) - ŠMARJE-SAP"/>
    <x v="1"/>
    <n v="0"/>
    <n v="760"/>
    <n v="760"/>
    <s v="061"/>
    <s v="Ljubljana"/>
    <n v="231"/>
    <x v="0"/>
    <x v="2"/>
    <x v="2"/>
    <x v="9"/>
    <s v="SI-003.01"/>
  </r>
  <r>
    <x v="0"/>
    <x v="1"/>
    <x v="147"/>
    <s v="LJ (MALENCE) - ŠMARJE-SAP"/>
    <x v="1"/>
    <n v="760"/>
    <n v="4830"/>
    <n v="4070"/>
    <s v="123"/>
    <s v="Škofljica"/>
    <n v="231"/>
    <x v="0"/>
    <x v="2"/>
    <x v="2"/>
    <x v="9"/>
    <s v="SI-003.01"/>
  </r>
  <r>
    <x v="0"/>
    <x v="1"/>
    <x v="147"/>
    <s v="LJ (MALENCE) - ŠMARJE-SAP"/>
    <x v="1"/>
    <n v="4830"/>
    <n v="6279"/>
    <n v="1449"/>
    <s v="032"/>
    <s v="Grosuplje"/>
    <n v="231"/>
    <x v="0"/>
    <x v="2"/>
    <x v="2"/>
    <x v="9"/>
    <s v="SI-003.01"/>
  </r>
  <r>
    <x v="0"/>
    <x v="1"/>
    <x v="148"/>
    <s v="ŠMARJE-SAP - GROSUPLJE"/>
    <x v="0"/>
    <n v="0"/>
    <n v="3871"/>
    <n v="3871"/>
    <s v="032"/>
    <s v="Grosuplje"/>
    <n v="233"/>
    <x v="0"/>
    <x v="2"/>
    <x v="2"/>
    <x v="9"/>
    <s v="SI-003.01"/>
  </r>
  <r>
    <x v="0"/>
    <x v="1"/>
    <x v="149"/>
    <s v="ŠMARJE-SAP - GROSUPLJE"/>
    <x v="1"/>
    <n v="0"/>
    <n v="3859"/>
    <n v="3859"/>
    <s v="032"/>
    <s v="Grosuplje"/>
    <n v="234"/>
    <x v="0"/>
    <x v="2"/>
    <x v="2"/>
    <x v="9"/>
    <s v="SI-003.01"/>
  </r>
  <r>
    <x v="0"/>
    <x v="1"/>
    <x v="150"/>
    <s v="POČIVALIŠČE CIKAVA"/>
    <x v="2"/>
    <n v="0"/>
    <n v="481"/>
    <n v="481"/>
    <s v="032"/>
    <s v="Grosuplje"/>
    <n v="236"/>
    <x v="0"/>
    <x v="2"/>
    <x v="2"/>
    <x v="1"/>
    <m/>
  </r>
  <r>
    <x v="0"/>
    <x v="1"/>
    <x v="151"/>
    <s v="GROSUPLJE - IVANČNA GORICA"/>
    <x v="0"/>
    <n v="0"/>
    <n v="4680"/>
    <n v="4680"/>
    <s v="032"/>
    <s v="Grosuplje"/>
    <n v="238"/>
    <x v="0"/>
    <x v="2"/>
    <x v="2"/>
    <x v="9"/>
    <s v="SI-003.02"/>
  </r>
  <r>
    <x v="0"/>
    <x v="1"/>
    <x v="151"/>
    <s v="GROSUPLJE - IVANČNA GORICA"/>
    <x v="0"/>
    <n v="4680"/>
    <n v="13038"/>
    <n v="8358"/>
    <s v="039"/>
    <s v="Ivančna Gorica"/>
    <n v="238"/>
    <x v="0"/>
    <x v="2"/>
    <x v="2"/>
    <x v="9"/>
    <s v="SI-003.02"/>
  </r>
  <r>
    <x v="0"/>
    <x v="1"/>
    <x v="152"/>
    <s v="GROSUPLJE - IVANČNA GORICA"/>
    <x v="1"/>
    <n v="0"/>
    <n v="5230"/>
    <n v="5230"/>
    <s v="032"/>
    <s v="Grosuplje"/>
    <n v="239"/>
    <x v="0"/>
    <x v="2"/>
    <x v="2"/>
    <x v="9"/>
    <s v="SI-003.02"/>
  </r>
  <r>
    <x v="0"/>
    <x v="1"/>
    <x v="152"/>
    <s v="GROSUPLJE - IVANČNA GORICA"/>
    <x v="1"/>
    <n v="5230"/>
    <n v="13500"/>
    <n v="8270"/>
    <s v="039"/>
    <s v="Ivančna Gorica"/>
    <n v="239"/>
    <x v="0"/>
    <x v="2"/>
    <x v="2"/>
    <x v="9"/>
    <s v="SI-003.02"/>
  </r>
  <r>
    <x v="0"/>
    <x v="1"/>
    <x v="153"/>
    <s v="POČIVALIŠČE PODSMREKA"/>
    <x v="2"/>
    <n v="0"/>
    <n v="525"/>
    <n v="525"/>
    <s v="039"/>
    <s v="Ivančna Gorica"/>
    <n v="241"/>
    <x v="0"/>
    <x v="2"/>
    <x v="2"/>
    <x v="1"/>
    <m/>
  </r>
  <r>
    <x v="0"/>
    <x v="1"/>
    <x v="154"/>
    <s v="IVANČNA GORICA - BIČ"/>
    <x v="0"/>
    <n v="0"/>
    <n v="6240"/>
    <n v="6240"/>
    <s v="039"/>
    <s v="Ivančna Gorica"/>
    <n v="243"/>
    <x v="0"/>
    <x v="2"/>
    <x v="2"/>
    <x v="9"/>
    <s v="SI-003.03"/>
  </r>
  <r>
    <x v="0"/>
    <x v="1"/>
    <x v="154"/>
    <s v="IVANČNA GORICA - BIČ"/>
    <x v="0"/>
    <n v="6240"/>
    <n v="6922"/>
    <n v="682"/>
    <s v="130"/>
    <s v="Trebnje"/>
    <n v="243"/>
    <x v="0"/>
    <x v="7"/>
    <x v="7"/>
    <x v="9"/>
    <s v="SI-003.03"/>
  </r>
  <r>
    <x v="0"/>
    <x v="1"/>
    <x v="155"/>
    <s v="IVANČNA GORICA - BIČ"/>
    <x v="1"/>
    <n v="0"/>
    <n v="6220"/>
    <n v="6220"/>
    <s v="039"/>
    <s v="Ivančna Gorica"/>
    <n v="245"/>
    <x v="0"/>
    <x v="2"/>
    <x v="2"/>
    <x v="9"/>
    <s v="SI-003.03"/>
  </r>
  <r>
    <x v="0"/>
    <x v="1"/>
    <x v="155"/>
    <s v="IVANČNA GORICA - BIČ"/>
    <x v="1"/>
    <n v="6220"/>
    <n v="6917"/>
    <n v="697"/>
    <s v="130"/>
    <s v="Trebnje"/>
    <n v="245"/>
    <x v="0"/>
    <x v="7"/>
    <x v="7"/>
    <x v="9"/>
    <s v="SI-003.03"/>
  </r>
  <r>
    <x v="0"/>
    <x v="1"/>
    <x v="156"/>
    <s v="BIČ-TREBNJE (ZAHOD)"/>
    <x v="0"/>
    <n v="0"/>
    <n v="7395"/>
    <n v="7395"/>
    <s v="130"/>
    <s v="Trebnje"/>
    <n v="248"/>
    <x v="0"/>
    <x v="7"/>
    <x v="7"/>
    <x v="9"/>
    <s v="SI-003.03"/>
  </r>
  <r>
    <x v="0"/>
    <x v="1"/>
    <x v="157"/>
    <s v="BIČ-TREBNJE (ZAHOD)"/>
    <x v="1"/>
    <n v="0"/>
    <n v="6985"/>
    <n v="6985"/>
    <s v="130"/>
    <s v="Trebnje"/>
    <n v="249"/>
    <x v="0"/>
    <x v="7"/>
    <x v="7"/>
    <x v="9"/>
    <s v="SI-003.03"/>
  </r>
  <r>
    <x v="0"/>
    <x v="1"/>
    <x v="156"/>
    <s v="TREBNJE (ZAHOD)-TREBNJE (VZHOD)"/>
    <x v="0"/>
    <n v="7395"/>
    <n v="14384"/>
    <n v="6989"/>
    <s v="130"/>
    <s v="Trebnje"/>
    <n v="248"/>
    <x v="0"/>
    <x v="7"/>
    <x v="7"/>
    <x v="9"/>
    <s v="SI-003.10"/>
  </r>
  <r>
    <x v="0"/>
    <x v="1"/>
    <x v="157"/>
    <s v="TREBNJE (ZAHOD)-TREBNJE (VZHOD)"/>
    <x v="1"/>
    <n v="6985"/>
    <n v="14389"/>
    <n v="7404"/>
    <s v="130"/>
    <s v="Trebnje"/>
    <n v="249"/>
    <x v="0"/>
    <x v="7"/>
    <x v="7"/>
    <x v="9"/>
    <s v="SI-003.10"/>
  </r>
  <r>
    <x v="0"/>
    <x v="1"/>
    <x v="158"/>
    <s v="POČIVALIŠČE DUL"/>
    <x v="2"/>
    <n v="0"/>
    <n v="416"/>
    <n v="416"/>
    <s v="130"/>
    <s v="Trebnje"/>
    <n v="251"/>
    <x v="0"/>
    <x v="7"/>
    <x v="7"/>
    <x v="1"/>
    <m/>
  </r>
  <r>
    <x v="0"/>
    <x v="1"/>
    <x v="159"/>
    <s v="POČIVALIŠČE GRM"/>
    <x v="2"/>
    <n v="0"/>
    <n v="68"/>
    <n v="68"/>
    <s v="130"/>
    <s v="Trebnje"/>
    <n v="252"/>
    <x v="0"/>
    <x v="7"/>
    <x v="7"/>
    <x v="1"/>
    <m/>
  </r>
  <r>
    <x v="0"/>
    <x v="1"/>
    <x v="160"/>
    <s v="TREBNJE V - NOVO MESTO V"/>
    <x v="0"/>
    <n v="0"/>
    <n v="2750"/>
    <n v="2750"/>
    <s v="130"/>
    <s v="Trebnje"/>
    <n v="254"/>
    <x v="0"/>
    <x v="7"/>
    <x v="7"/>
    <x v="9"/>
    <s v="SI-003.10"/>
  </r>
  <r>
    <x v="0"/>
    <x v="1"/>
    <x v="160"/>
    <s v="TREBNJE V - NOVO MESTO V"/>
    <x v="0"/>
    <n v="2750"/>
    <n v="7390"/>
    <n v="4640"/>
    <s v="170"/>
    <s v="Mirna Peč"/>
    <n v="254"/>
    <x v="0"/>
    <x v="7"/>
    <x v="7"/>
    <x v="9"/>
    <s v="SI-003.10"/>
  </r>
  <r>
    <x v="0"/>
    <x v="1"/>
    <x v="160"/>
    <s v="TREBNJE V - NOVO MESTO V"/>
    <x v="0"/>
    <n v="7390"/>
    <n v="13170"/>
    <n v="5780"/>
    <s v="085"/>
    <s v="Novo mesto"/>
    <n v="254"/>
    <x v="0"/>
    <x v="7"/>
    <x v="7"/>
    <x v="9"/>
    <s v="SI-003.10"/>
  </r>
  <r>
    <x v="0"/>
    <x v="1"/>
    <x v="161"/>
    <s v="TREBNJE V - NOVO MESTO V"/>
    <x v="1"/>
    <n v="0"/>
    <n v="2760"/>
    <n v="2760"/>
    <s v="130"/>
    <s v="Trebnje"/>
    <n v="255"/>
    <x v="0"/>
    <x v="7"/>
    <x v="7"/>
    <x v="9"/>
    <s v="SI-003.10"/>
  </r>
  <r>
    <x v="0"/>
    <x v="1"/>
    <x v="161"/>
    <s v="TREBNJE V - NOVO MESTO V"/>
    <x v="1"/>
    <n v="2760"/>
    <n v="7380"/>
    <n v="4620"/>
    <s v="170"/>
    <s v="Mirna Peč"/>
    <n v="255"/>
    <x v="0"/>
    <x v="7"/>
    <x v="7"/>
    <x v="9"/>
    <s v="SI-003.10"/>
  </r>
  <r>
    <x v="0"/>
    <x v="1"/>
    <x v="161"/>
    <s v="TREBNJE V - NOVO MESTO V"/>
    <x v="1"/>
    <n v="7380"/>
    <n v="13168"/>
    <n v="5788"/>
    <s v="085"/>
    <s v="Novo mesto"/>
    <n v="255"/>
    <x v="0"/>
    <x v="7"/>
    <x v="7"/>
    <x v="9"/>
    <s v="SI-003.10"/>
  </r>
  <r>
    <x v="0"/>
    <x v="1"/>
    <x v="162"/>
    <s v="NOVO MESTO - KRONOVO"/>
    <x v="0"/>
    <n v="0"/>
    <n v="6338"/>
    <n v="6338"/>
    <s v="085"/>
    <s v="Novo mesto"/>
    <n v="259"/>
    <x v="0"/>
    <x v="7"/>
    <x v="7"/>
    <x v="9"/>
    <s v="SI-003.07"/>
  </r>
  <r>
    <x v="0"/>
    <x v="1"/>
    <x v="163"/>
    <s v="NOVO MESTO - KRONOVO"/>
    <x v="1"/>
    <n v="0"/>
    <n v="6336"/>
    <n v="6336"/>
    <s v="085"/>
    <s v="Novo mesto"/>
    <n v="261"/>
    <x v="0"/>
    <x v="7"/>
    <x v="7"/>
    <x v="9"/>
    <s v="SI-003.07"/>
  </r>
  <r>
    <x v="0"/>
    <x v="1"/>
    <x v="164"/>
    <s v="POČIVALIŠČE STARINE J"/>
    <x v="2"/>
    <n v="0"/>
    <n v="371"/>
    <n v="371"/>
    <s v="085"/>
    <s v="Novo mesto"/>
    <n v="260"/>
    <x v="0"/>
    <x v="7"/>
    <x v="7"/>
    <x v="1"/>
    <m/>
  </r>
  <r>
    <x v="0"/>
    <x v="1"/>
    <x v="165"/>
    <s v="POČIVALIŠČE STARINE S"/>
    <x v="2"/>
    <n v="0"/>
    <n v="417"/>
    <n v="417"/>
    <s v="085"/>
    <s v="Novo mesto"/>
    <n v="262"/>
    <x v="0"/>
    <x v="7"/>
    <x v="7"/>
    <x v="1"/>
    <m/>
  </r>
  <r>
    <x v="0"/>
    <x v="1"/>
    <x v="166"/>
    <s v="KRONOVO - DOBRUŠKA VAS"/>
    <x v="0"/>
    <n v="0"/>
    <n v="3890"/>
    <n v="3890"/>
    <s v="206"/>
    <s v="Šmarješke Toplice"/>
    <n v="264"/>
    <x v="0"/>
    <x v="7"/>
    <x v="7"/>
    <x v="9"/>
    <s v="SI-003.07"/>
  </r>
  <r>
    <x v="0"/>
    <x v="1"/>
    <x v="166"/>
    <s v="KRONOVO - DOBRUŠKA VAS"/>
    <x v="0"/>
    <n v="3890"/>
    <n v="6040"/>
    <n v="2150"/>
    <s v="121"/>
    <s v="Škocjan"/>
    <n v="264"/>
    <x v="0"/>
    <x v="7"/>
    <x v="7"/>
    <x v="9"/>
    <s v="SI-003.07"/>
  </r>
  <r>
    <x v="0"/>
    <x v="1"/>
    <x v="167"/>
    <s v="KRONOVO - DOBRUŠKA VAS"/>
    <x v="1"/>
    <n v="0"/>
    <n v="3940"/>
    <n v="3940"/>
    <s v="206"/>
    <s v="Šmarješke Toplice"/>
    <n v="265"/>
    <x v="0"/>
    <x v="7"/>
    <x v="7"/>
    <x v="9"/>
    <s v="SI-003.07"/>
  </r>
  <r>
    <x v="0"/>
    <x v="1"/>
    <x v="167"/>
    <s v="KRONOVO - DOBRUŠKA VAS"/>
    <x v="1"/>
    <n v="3940"/>
    <n v="6040"/>
    <n v="2100"/>
    <s v="121"/>
    <s v="Škocjan"/>
    <n v="265"/>
    <x v="0"/>
    <x v="7"/>
    <x v="7"/>
    <x v="9"/>
    <s v="SI-003.07"/>
  </r>
  <r>
    <x v="0"/>
    <x v="1"/>
    <x v="168"/>
    <s v="DOBRUŠKA VAS - DRNOVO"/>
    <x v="0"/>
    <n v="0"/>
    <n v="3930"/>
    <n v="3930"/>
    <s v="121"/>
    <s v="Škocjan"/>
    <n v="267"/>
    <x v="0"/>
    <x v="7"/>
    <x v="7"/>
    <x v="9"/>
    <s v="SI-003.07"/>
  </r>
  <r>
    <x v="0"/>
    <x v="1"/>
    <x v="168"/>
    <s v="DOBRUŠKA VAS - DRNOVO"/>
    <x v="0"/>
    <n v="3930"/>
    <n v="13651"/>
    <n v="9721"/>
    <s v="054"/>
    <s v="Krško"/>
    <n v="267"/>
    <x v="0"/>
    <x v="8"/>
    <x v="8"/>
    <x v="9"/>
    <s v="SI-003.07"/>
  </r>
  <r>
    <x v="0"/>
    <x v="1"/>
    <x v="169"/>
    <s v="DOBRUŠKA VAS - DRNOVO"/>
    <x v="1"/>
    <n v="0"/>
    <n v="3940"/>
    <n v="3940"/>
    <s v="121"/>
    <s v="Škocjan"/>
    <n v="269"/>
    <x v="0"/>
    <x v="7"/>
    <x v="7"/>
    <x v="9"/>
    <s v="SI-003.07"/>
  </r>
  <r>
    <x v="0"/>
    <x v="1"/>
    <x v="169"/>
    <s v="DOBRUŠKA VAS - DRNOVO"/>
    <x v="1"/>
    <n v="3940"/>
    <n v="13660"/>
    <n v="9720"/>
    <s v="054"/>
    <s v="Krško"/>
    <n v="269"/>
    <x v="0"/>
    <x v="8"/>
    <x v="8"/>
    <x v="9"/>
    <s v="SI-003.07"/>
  </r>
  <r>
    <x v="0"/>
    <x v="1"/>
    <x v="170"/>
    <s v="POČIVALIŠČE ZALOKE J"/>
    <x v="2"/>
    <n v="0"/>
    <n v="529"/>
    <n v="529"/>
    <s v="054"/>
    <s v="Krško"/>
    <n v="272"/>
    <x v="0"/>
    <x v="8"/>
    <x v="8"/>
    <x v="1"/>
    <m/>
  </r>
  <r>
    <x v="0"/>
    <x v="1"/>
    <x v="171"/>
    <s v="POČIVALIŠČE ZALOKE S"/>
    <x v="2"/>
    <n v="0"/>
    <n v="430"/>
    <n v="430"/>
    <s v="054"/>
    <s v="Krško"/>
    <n v="273"/>
    <x v="0"/>
    <x v="8"/>
    <x v="8"/>
    <x v="1"/>
    <m/>
  </r>
  <r>
    <x v="0"/>
    <x v="1"/>
    <x v="172"/>
    <s v="DRNOVO - BREŽICE"/>
    <x v="0"/>
    <n v="0"/>
    <n v="4980"/>
    <n v="4980"/>
    <s v="054"/>
    <s v="Krško"/>
    <n v="275"/>
    <x v="0"/>
    <x v="8"/>
    <x v="8"/>
    <x v="9"/>
    <s v="SI-003.08"/>
  </r>
  <r>
    <x v="0"/>
    <x v="1"/>
    <x v="172"/>
    <s v="DRNOVO - BREŽICE"/>
    <x v="0"/>
    <n v="4980"/>
    <n v="5250"/>
    <n v="270"/>
    <s v="009"/>
    <s v="Brežice"/>
    <n v="275"/>
    <x v="0"/>
    <x v="8"/>
    <x v="8"/>
    <x v="9"/>
    <s v="SI-003.08"/>
  </r>
  <r>
    <x v="0"/>
    <x v="1"/>
    <x v="172"/>
    <s v="DRNOVO - BREŽICE"/>
    <x v="0"/>
    <n v="5250"/>
    <n v="5810"/>
    <n v="560"/>
    <s v="054"/>
    <s v="Krško"/>
    <n v="275"/>
    <x v="0"/>
    <x v="8"/>
    <x v="8"/>
    <x v="9"/>
    <s v="SI-003.08"/>
  </r>
  <r>
    <x v="0"/>
    <x v="1"/>
    <x v="172"/>
    <s v="DRNOVO - BREŽICE"/>
    <x v="0"/>
    <n v="5810"/>
    <n v="11718"/>
    <n v="5908"/>
    <s v="009"/>
    <s v="Brežice"/>
    <n v="275"/>
    <x v="0"/>
    <x v="8"/>
    <x v="8"/>
    <x v="9"/>
    <s v="SI-003.08"/>
  </r>
  <r>
    <x v="0"/>
    <x v="1"/>
    <x v="173"/>
    <s v="DRNOVO - BREŽICE"/>
    <x v="1"/>
    <n v="0"/>
    <n v="4980"/>
    <n v="4980"/>
    <s v="054"/>
    <s v="Krško"/>
    <n v="276"/>
    <x v="0"/>
    <x v="8"/>
    <x v="8"/>
    <x v="9"/>
    <s v="SI-003.08"/>
  </r>
  <r>
    <x v="0"/>
    <x v="1"/>
    <x v="173"/>
    <s v="DRNOVO - BREŽICE"/>
    <x v="1"/>
    <n v="4980"/>
    <n v="5240"/>
    <n v="260"/>
    <s v="009"/>
    <s v="Brežice"/>
    <n v="276"/>
    <x v="0"/>
    <x v="8"/>
    <x v="8"/>
    <x v="9"/>
    <s v="SI-003.08"/>
  </r>
  <r>
    <x v="0"/>
    <x v="1"/>
    <x v="173"/>
    <s v="DRNOVO - BREŽICE"/>
    <x v="1"/>
    <n v="5240"/>
    <n v="5810"/>
    <n v="570"/>
    <s v="054"/>
    <s v="Krško"/>
    <n v="276"/>
    <x v="0"/>
    <x v="8"/>
    <x v="8"/>
    <x v="9"/>
    <s v="SI-003.08"/>
  </r>
  <r>
    <x v="0"/>
    <x v="1"/>
    <x v="173"/>
    <s v="DRNOVO - BREŽICE"/>
    <x v="1"/>
    <n v="5810"/>
    <n v="11724"/>
    <n v="5914"/>
    <s v="009"/>
    <s v="Brežice"/>
    <n v="276"/>
    <x v="0"/>
    <x v="8"/>
    <x v="8"/>
    <x v="9"/>
    <s v="SI-003.08"/>
  </r>
  <r>
    <x v="0"/>
    <x v="1"/>
    <x v="174"/>
    <s v="POČIVALIŠČE ČATEŽ J"/>
    <x v="2"/>
    <n v="0"/>
    <n v="357"/>
    <n v="357"/>
    <s v="009"/>
    <s v="Brežice"/>
    <n v="277"/>
    <x v="0"/>
    <x v="8"/>
    <x v="8"/>
    <x v="1"/>
    <m/>
  </r>
  <r>
    <x v="0"/>
    <x v="1"/>
    <x v="175"/>
    <s v="POČIVALIŠČE ČATEŽ S"/>
    <x v="2"/>
    <n v="0"/>
    <n v="624"/>
    <n v="624"/>
    <s v="009"/>
    <s v="Brežice"/>
    <n v="278"/>
    <x v="0"/>
    <x v="8"/>
    <x v="8"/>
    <x v="1"/>
    <m/>
  </r>
  <r>
    <x v="0"/>
    <x v="1"/>
    <x v="176"/>
    <s v="BREŽICE - OBREŽJE"/>
    <x v="0"/>
    <n v="0"/>
    <n v="8517"/>
    <n v="8517"/>
    <s v="009"/>
    <s v="Brežice"/>
    <n v="280"/>
    <x v="0"/>
    <x v="8"/>
    <x v="8"/>
    <x v="9"/>
    <s v="SI-003.09"/>
  </r>
  <r>
    <x v="0"/>
    <x v="1"/>
    <x v="177"/>
    <s v="BREŽICE - OBREŽJE"/>
    <x v="1"/>
    <n v="0"/>
    <n v="8501"/>
    <n v="8501"/>
    <s v="009"/>
    <s v="Brežice"/>
    <n v="281"/>
    <x v="0"/>
    <x v="8"/>
    <x v="8"/>
    <x v="9"/>
    <s v="SI-003.09"/>
  </r>
  <r>
    <x v="0"/>
    <x v="1"/>
    <x v="178"/>
    <s v="POČIVALIŠČE OBREŽJE Z"/>
    <x v="2"/>
    <n v="0"/>
    <n v="265"/>
    <n v="265"/>
    <s v="009"/>
    <s v="Brežice"/>
    <n v="283"/>
    <x v="0"/>
    <x v="8"/>
    <x v="8"/>
    <x v="1"/>
    <m/>
  </r>
  <r>
    <x v="0"/>
    <x v="1"/>
    <x v="179"/>
    <s v="POČIVALIŠČE OBREŽJE V"/>
    <x v="2"/>
    <n v="0"/>
    <n v="153"/>
    <n v="153"/>
    <s v="009"/>
    <s v="Brežice"/>
    <n v="284"/>
    <x v="0"/>
    <x v="8"/>
    <x v="8"/>
    <x v="1"/>
    <m/>
  </r>
  <r>
    <x v="0"/>
    <x v="1"/>
    <x v="180"/>
    <s v="KAMIONSKA CESTA OBREŽJE"/>
    <x v="2"/>
    <n v="0"/>
    <n v="1497"/>
    <n v="1497"/>
    <s v="009"/>
    <s v="Brežice"/>
    <n v="285"/>
    <x v="0"/>
    <x v="8"/>
    <x v="8"/>
    <x v="1"/>
    <m/>
  </r>
  <r>
    <x v="0"/>
    <x v="2"/>
    <x v="181"/>
    <s v="GABRK - SEŽANA V"/>
    <x v="1"/>
    <n v="0"/>
    <n v="1170"/>
    <n v="1170"/>
    <s v="019"/>
    <s v="Divača"/>
    <n v="290"/>
    <x v="0"/>
    <x v="5"/>
    <x v="5"/>
    <x v="10"/>
    <s v="SI-004.02"/>
  </r>
  <r>
    <x v="0"/>
    <x v="2"/>
    <x v="181"/>
    <s v="GABRK - SEŽANA V"/>
    <x v="1"/>
    <n v="1170"/>
    <n v="7964"/>
    <n v="6794"/>
    <s v="111"/>
    <s v="Sežana"/>
    <n v="290"/>
    <x v="0"/>
    <x v="5"/>
    <x v="5"/>
    <x v="10"/>
    <s v="SI-004.02"/>
  </r>
  <r>
    <x v="0"/>
    <x v="2"/>
    <x v="181"/>
    <s v="GABRK - SEŽANA V"/>
    <x v="1"/>
    <n v="0"/>
    <n v="1170"/>
    <n v="1170"/>
    <s v="019"/>
    <s v="Divača"/>
    <n v="290"/>
    <x v="0"/>
    <x v="5"/>
    <x v="5"/>
    <x v="10"/>
    <s v="SI-004.02"/>
  </r>
  <r>
    <x v="0"/>
    <x v="2"/>
    <x v="181"/>
    <s v="GABRK - SEŽANA V"/>
    <x v="1"/>
    <n v="1170"/>
    <n v="7964"/>
    <n v="6794"/>
    <s v="111"/>
    <s v="Sežana"/>
    <n v="290"/>
    <x v="0"/>
    <x v="5"/>
    <x v="5"/>
    <x v="10"/>
    <s v="SI-004.02"/>
  </r>
  <r>
    <x v="0"/>
    <x v="2"/>
    <x v="182"/>
    <s v="POČIVALIŠČE POVIR S"/>
    <x v="2"/>
    <n v="0"/>
    <n v="308"/>
    <n v="308"/>
    <s v="111"/>
    <s v="Sežana"/>
    <n v="289"/>
    <x v="0"/>
    <x v="5"/>
    <x v="5"/>
    <x v="1"/>
    <m/>
  </r>
  <r>
    <x v="0"/>
    <x v="2"/>
    <x v="183"/>
    <s v="POČIVALIŠČE POVIR J"/>
    <x v="2"/>
    <n v="0"/>
    <n v="378"/>
    <n v="378"/>
    <s v="111"/>
    <s v="Sežana"/>
    <n v="292"/>
    <x v="0"/>
    <x v="5"/>
    <x v="5"/>
    <x v="1"/>
    <m/>
  </r>
  <r>
    <x v="0"/>
    <x v="2"/>
    <x v="184"/>
    <s v="SEŽANA V - SEŽANA Z"/>
    <x v="0"/>
    <n v="0"/>
    <n v="2703"/>
    <n v="2703"/>
    <s v="111"/>
    <s v="Sežana"/>
    <n v="294"/>
    <x v="0"/>
    <x v="5"/>
    <x v="5"/>
    <x v="10"/>
    <s v="SI-004.01"/>
  </r>
  <r>
    <x v="0"/>
    <x v="2"/>
    <x v="185"/>
    <s v="SEŽANA V - SEŽANA Z"/>
    <x v="1"/>
    <n v="0"/>
    <n v="2680"/>
    <n v="2680"/>
    <s v="111"/>
    <s v="Sežana"/>
    <n v="295"/>
    <x v="0"/>
    <x v="5"/>
    <x v="5"/>
    <x v="10"/>
    <s v="SI-004.01"/>
  </r>
  <r>
    <x v="0"/>
    <x v="2"/>
    <x v="186"/>
    <s v="SEŽANA Z - FERNETIČI"/>
    <x v="0"/>
    <n v="0"/>
    <n v="1579"/>
    <n v="1579"/>
    <s v="111"/>
    <s v="Sežana"/>
    <n v="297"/>
    <x v="0"/>
    <x v="5"/>
    <x v="5"/>
    <x v="10"/>
    <s v="SI-004.01"/>
  </r>
  <r>
    <x v="0"/>
    <x v="2"/>
    <x v="187"/>
    <s v="SEŽANA Z - FERNETIČI"/>
    <x v="1"/>
    <n v="0"/>
    <n v="1599"/>
    <n v="1599"/>
    <s v="111"/>
    <s v="Sežana"/>
    <n v="298"/>
    <x v="0"/>
    <x v="5"/>
    <x v="5"/>
    <x v="10"/>
    <s v="SI-004.01"/>
  </r>
  <r>
    <x v="0"/>
    <x v="2"/>
    <x v="188"/>
    <s v="POČIVALIŠČE FERNETIČI S"/>
    <x v="2"/>
    <n v="0"/>
    <n v="341"/>
    <n v="341"/>
    <s v="111"/>
    <s v="Sežana"/>
    <n v="299"/>
    <x v="0"/>
    <x v="5"/>
    <x v="5"/>
    <x v="1"/>
    <m/>
  </r>
  <r>
    <x v="0"/>
    <x v="2"/>
    <x v="189"/>
    <s v="POČIVALIŠČE FERNETIČI J"/>
    <x v="2"/>
    <n v="0"/>
    <n v="326"/>
    <n v="326"/>
    <s v="111"/>
    <s v="Sežana"/>
    <n v="300"/>
    <x v="0"/>
    <x v="5"/>
    <x v="5"/>
    <x v="1"/>
    <m/>
  </r>
  <r>
    <x v="0"/>
    <x v="2"/>
    <x v="190"/>
    <s v="KAMIONSKA CESTA FERNETIČI"/>
    <x v="2"/>
    <n v="0"/>
    <n v="2769"/>
    <n v="2769"/>
    <s v="111"/>
    <s v="Sežana"/>
    <n v="302"/>
    <x v="0"/>
    <x v="5"/>
    <x v="5"/>
    <x v="1"/>
    <m/>
  </r>
  <r>
    <x v="0"/>
    <x v="3"/>
    <x v="191"/>
    <s v="SLIVNICA - HAJDINA"/>
    <x v="0"/>
    <n v="0"/>
    <n v="4550"/>
    <n v="4550"/>
    <s v="160"/>
    <s v="Hoče - Slivnica"/>
    <n v="303"/>
    <x v="0"/>
    <x v="0"/>
    <x v="0"/>
    <x v="11"/>
    <s v="SI-012.01"/>
  </r>
  <r>
    <x v="0"/>
    <x v="3"/>
    <x v="191"/>
    <s v="SLIVNICA - HAJDINA"/>
    <x v="0"/>
    <n v="4550"/>
    <n v="5680"/>
    <n v="1130"/>
    <s v="098"/>
    <s v="Rače - Fram"/>
    <n v="303"/>
    <x v="0"/>
    <x v="0"/>
    <x v="0"/>
    <x v="11"/>
    <s v="SI-012.01"/>
  </r>
  <r>
    <x v="0"/>
    <x v="3"/>
    <x v="191"/>
    <s v="SLIVNICA - HAJDINA"/>
    <x v="0"/>
    <n v="5680"/>
    <n v="12510"/>
    <n v="6830"/>
    <s v="115"/>
    <s v="Starše"/>
    <n v="303"/>
    <x v="0"/>
    <x v="0"/>
    <x v="0"/>
    <x v="11"/>
    <s v="SI-012.01"/>
  </r>
  <r>
    <x v="0"/>
    <x v="3"/>
    <x v="191"/>
    <s v="SLIVNICA - HAJDINA"/>
    <x v="0"/>
    <n v="12510"/>
    <n v="13030"/>
    <n v="520"/>
    <s v="045"/>
    <s v="Kidričevo"/>
    <n v="303"/>
    <x v="0"/>
    <x v="0"/>
    <x v="0"/>
    <x v="11"/>
    <s v="SI-012.01"/>
  </r>
  <r>
    <x v="0"/>
    <x v="3"/>
    <x v="191"/>
    <s v="SLIVNICA - HAJDINA"/>
    <x v="0"/>
    <n v="13030"/>
    <n v="13650"/>
    <n v="620"/>
    <s v="159"/>
    <s v="Hajdina"/>
    <n v="303"/>
    <x v="0"/>
    <x v="0"/>
    <x v="0"/>
    <x v="11"/>
    <s v="SI-012.01"/>
  </r>
  <r>
    <x v="0"/>
    <x v="3"/>
    <x v="191"/>
    <s v="SLIVNICA - HAJDINA"/>
    <x v="0"/>
    <n v="13650"/>
    <n v="13850"/>
    <n v="200"/>
    <s v="045"/>
    <s v="Kidričevo"/>
    <n v="303"/>
    <x v="0"/>
    <x v="0"/>
    <x v="0"/>
    <x v="11"/>
    <s v="SI-012.01"/>
  </r>
  <r>
    <x v="0"/>
    <x v="3"/>
    <x v="191"/>
    <s v="SLIVNICA - HAJDINA"/>
    <x v="0"/>
    <n v="13850"/>
    <n v="14500"/>
    <n v="650"/>
    <s v="159"/>
    <s v="Hajdina"/>
    <n v="303"/>
    <x v="0"/>
    <x v="0"/>
    <x v="0"/>
    <x v="11"/>
    <s v="SI-012.01"/>
  </r>
  <r>
    <x v="0"/>
    <x v="3"/>
    <x v="191"/>
    <s v="SLIVNICA - HAJDINA"/>
    <x v="0"/>
    <n v="14500"/>
    <n v="15080"/>
    <n v="580"/>
    <s v="045"/>
    <s v="Kidričevo"/>
    <n v="303"/>
    <x v="0"/>
    <x v="0"/>
    <x v="0"/>
    <x v="11"/>
    <s v="SI-012.01"/>
  </r>
  <r>
    <x v="0"/>
    <x v="3"/>
    <x v="191"/>
    <s v="SLIVNICA - HAJDINA"/>
    <x v="0"/>
    <n v="15080"/>
    <n v="15560"/>
    <n v="480"/>
    <s v="159"/>
    <s v="Hajdina"/>
    <n v="303"/>
    <x v="0"/>
    <x v="0"/>
    <x v="0"/>
    <x v="11"/>
    <s v="SI-012.01"/>
  </r>
  <r>
    <x v="0"/>
    <x v="3"/>
    <x v="192"/>
    <s v="SLIVNICA - HAJDINA"/>
    <x v="1"/>
    <n v="0"/>
    <n v="4000"/>
    <n v="4000"/>
    <s v="160"/>
    <s v="Hoče - Slivnica"/>
    <n v="304"/>
    <x v="0"/>
    <x v="0"/>
    <x v="0"/>
    <x v="11"/>
    <s v="SI-012.01"/>
  </r>
  <r>
    <x v="0"/>
    <x v="3"/>
    <x v="192"/>
    <s v="SLIVNICA - HAJDINA"/>
    <x v="1"/>
    <n v="4000"/>
    <n v="5110"/>
    <n v="1110"/>
    <s v="098"/>
    <s v="Rače - Fram"/>
    <n v="304"/>
    <x v="0"/>
    <x v="0"/>
    <x v="0"/>
    <x v="11"/>
    <s v="SI-012.01"/>
  </r>
  <r>
    <x v="0"/>
    <x v="3"/>
    <x v="192"/>
    <s v="SLIVNICA - HAJDINA"/>
    <x v="1"/>
    <n v="5110"/>
    <n v="12010"/>
    <n v="6900"/>
    <s v="115"/>
    <s v="Starše"/>
    <n v="304"/>
    <x v="0"/>
    <x v="0"/>
    <x v="0"/>
    <x v="11"/>
    <s v="SI-012.01"/>
  </r>
  <r>
    <x v="0"/>
    <x v="3"/>
    <x v="192"/>
    <s v="SLIVNICA - HAJDINA"/>
    <x v="1"/>
    <n v="12010"/>
    <n v="12470"/>
    <n v="460"/>
    <s v="045"/>
    <s v="Kidričevo"/>
    <n v="304"/>
    <x v="0"/>
    <x v="0"/>
    <x v="0"/>
    <x v="11"/>
    <s v="SI-012.01"/>
  </r>
  <r>
    <x v="0"/>
    <x v="3"/>
    <x v="192"/>
    <s v="SLIVNICA - HAJDINA"/>
    <x v="1"/>
    <n v="12470"/>
    <n v="13960"/>
    <n v="1490"/>
    <s v="159"/>
    <s v="Hajdina"/>
    <n v="304"/>
    <x v="0"/>
    <x v="0"/>
    <x v="0"/>
    <x v="11"/>
    <s v="SI-012.01"/>
  </r>
  <r>
    <x v="0"/>
    <x v="3"/>
    <x v="192"/>
    <s v="SLIVNICA - HAJDINA"/>
    <x v="1"/>
    <n v="13960"/>
    <n v="14510"/>
    <n v="550"/>
    <s v="045"/>
    <s v="Kidričevo"/>
    <n v="304"/>
    <x v="0"/>
    <x v="0"/>
    <x v="0"/>
    <x v="11"/>
    <s v="SI-012.01"/>
  </r>
  <r>
    <x v="0"/>
    <x v="3"/>
    <x v="192"/>
    <s v="SLIVNICA - HAJDINA"/>
    <x v="1"/>
    <n v="14510"/>
    <n v="15017"/>
    <n v="507"/>
    <s v="159"/>
    <s v="Hajdina"/>
    <n v="304"/>
    <x v="0"/>
    <x v="0"/>
    <x v="0"/>
    <x v="11"/>
    <s v="SI-012.01"/>
  </r>
  <r>
    <x v="0"/>
    <x v="3"/>
    <x v="193"/>
    <s v="POČIVALIŠČE CP PREPOLJE Z"/>
    <x v="2"/>
    <n v="0"/>
    <n v="541"/>
    <n v="541"/>
    <s v="115"/>
    <s v="Starše"/>
    <n v="308"/>
    <x v="0"/>
    <x v="0"/>
    <x v="0"/>
    <x v="1"/>
    <m/>
  </r>
  <r>
    <x v="0"/>
    <x v="3"/>
    <x v="194"/>
    <s v="POČIVALIŠČE CP PREPOLJE V"/>
    <x v="2"/>
    <n v="0"/>
    <n v="426"/>
    <n v="426"/>
    <s v="115"/>
    <s v="Starše"/>
    <n v="309"/>
    <x v="0"/>
    <x v="0"/>
    <x v="0"/>
    <x v="1"/>
    <m/>
  </r>
  <r>
    <x v="0"/>
    <x v="3"/>
    <x v="195"/>
    <s v="POČIVALIŠČE DRAVSKO POLJE J"/>
    <x v="2"/>
    <n v="0"/>
    <n v="442"/>
    <n v="442"/>
    <s v="159"/>
    <s v="Hajdina"/>
    <n v="311"/>
    <x v="0"/>
    <x v="0"/>
    <x v="0"/>
    <x v="1"/>
    <m/>
  </r>
  <r>
    <x v="0"/>
    <x v="3"/>
    <x v="196"/>
    <s v="POČIVALIŠČE DRAVSKO POLJE S"/>
    <x v="2"/>
    <n v="0"/>
    <n v="430"/>
    <n v="430"/>
    <s v="159"/>
    <s v="Hajdina"/>
    <n v="312"/>
    <x v="0"/>
    <x v="0"/>
    <x v="0"/>
    <x v="1"/>
    <m/>
  </r>
  <r>
    <x v="0"/>
    <x v="3"/>
    <x v="197"/>
    <s v="HAJDINA - DRAŽENCI"/>
    <x v="0"/>
    <n v="0"/>
    <n v="4512"/>
    <n v="4512"/>
    <s v="159"/>
    <s v="Hajdina"/>
    <n v="314"/>
    <x v="0"/>
    <x v="0"/>
    <x v="0"/>
    <x v="11"/>
    <s v="SI-012.02"/>
  </r>
  <r>
    <x v="0"/>
    <x v="3"/>
    <x v="198"/>
    <s v="HAJDINA - DRAŽENCI"/>
    <x v="1"/>
    <n v="0"/>
    <n v="4505"/>
    <n v="4505"/>
    <s v="159"/>
    <s v="Hajdina"/>
    <n v="315"/>
    <x v="0"/>
    <x v="0"/>
    <x v="0"/>
    <x v="11"/>
    <s v="SI-012.02"/>
  </r>
  <r>
    <x v="1"/>
    <x v="3"/>
    <x v="199"/>
    <s v="DRAŽENCI - PODLEHNIK"/>
    <x v="0"/>
    <n v="0"/>
    <n v="330"/>
    <n v="330"/>
    <s v="159"/>
    <s v="Hajdina"/>
    <n v="317"/>
    <x v="0"/>
    <x v="0"/>
    <x v="0"/>
    <x v="11"/>
    <s v="SI-012.03"/>
  </r>
  <r>
    <x v="1"/>
    <x v="3"/>
    <x v="199"/>
    <s v="DRAŽENCI - PODLEHNIK"/>
    <x v="0"/>
    <n v="330"/>
    <n v="5905"/>
    <n v="5575"/>
    <s v="096"/>
    <s v="Ptuj"/>
    <n v="317"/>
    <x v="0"/>
    <x v="0"/>
    <x v="0"/>
    <x v="11"/>
    <s v="SI-012.03"/>
  </r>
  <r>
    <x v="1"/>
    <x v="3"/>
    <x v="200"/>
    <s v="DRAŽENCI - PODLEHNIK"/>
    <x v="1"/>
    <n v="0"/>
    <n v="330"/>
    <n v="330"/>
    <s v="159"/>
    <s v="Hajdina"/>
    <n v="320"/>
    <x v="0"/>
    <x v="0"/>
    <x v="0"/>
    <x v="11"/>
    <s v="SI-012.03"/>
  </r>
  <r>
    <x v="1"/>
    <x v="3"/>
    <x v="200"/>
    <s v="DRAŽENCI - PODLEHNIK"/>
    <x v="1"/>
    <n v="330"/>
    <n v="5896"/>
    <n v="5566"/>
    <s v="096"/>
    <s v="Ptuj"/>
    <n v="320"/>
    <x v="0"/>
    <x v="0"/>
    <x v="0"/>
    <x v="11"/>
    <s v="SI-012.03"/>
  </r>
  <r>
    <x v="1"/>
    <x v="3"/>
    <x v="201"/>
    <s v="PODLEHNIK - GRUŠKOVJE"/>
    <x v="0"/>
    <n v="0"/>
    <n v="8100"/>
    <n v="8100"/>
    <s v="172"/>
    <s v="Podlehnik"/>
    <n v="321"/>
    <x v="0"/>
    <x v="0"/>
    <x v="0"/>
    <x v="11"/>
    <s v="SI-012.03"/>
  </r>
  <r>
    <x v="1"/>
    <x v="3"/>
    <x v="201"/>
    <s v="PODLEHNIK - GRUŠKOVJE"/>
    <x v="0"/>
    <n v="8100"/>
    <n v="8634"/>
    <n v="534"/>
    <s v="191"/>
    <s v="Žetale"/>
    <n v="321"/>
    <x v="0"/>
    <x v="0"/>
    <x v="0"/>
    <x v="11"/>
    <s v="SI-012.03"/>
  </r>
  <r>
    <x v="1"/>
    <x v="3"/>
    <x v="202"/>
    <s v="PODLEHNIK - GRUŠKOVJE"/>
    <x v="1"/>
    <n v="0"/>
    <n v="8090"/>
    <n v="8090"/>
    <s v="172"/>
    <s v="Podlehnik"/>
    <n v="322"/>
    <x v="0"/>
    <x v="0"/>
    <x v="0"/>
    <x v="11"/>
    <s v="SI-012.03"/>
  </r>
  <r>
    <x v="1"/>
    <x v="3"/>
    <x v="202"/>
    <s v="PODLEHNIK - GRUŠKOVJE"/>
    <x v="1"/>
    <n v="8090"/>
    <n v="8645"/>
    <n v="555"/>
    <s v="191"/>
    <s v="Žetale"/>
    <n v="322"/>
    <x v="0"/>
    <x v="0"/>
    <x v="0"/>
    <x v="11"/>
    <s v="SI-012.03"/>
  </r>
  <r>
    <x v="1"/>
    <x v="3"/>
    <x v="203"/>
    <s v="POČIVALIŠČE PODLEHNIK Z"/>
    <x v="2"/>
    <n v="0"/>
    <n v="599"/>
    <n v="599"/>
    <s v="172"/>
    <s v="Podlehnik"/>
    <n v="324"/>
    <x v="0"/>
    <x v="0"/>
    <x v="0"/>
    <x v="1"/>
    <m/>
  </r>
  <r>
    <x v="1"/>
    <x v="3"/>
    <x v="204"/>
    <s v="POČIVALIŠČE PODLEHNIK V"/>
    <x v="2"/>
    <n v="0"/>
    <n v="460"/>
    <n v="460"/>
    <s v="172"/>
    <s v="Podlehnik"/>
    <n v="325"/>
    <x v="0"/>
    <x v="0"/>
    <x v="0"/>
    <x v="1"/>
    <m/>
  </r>
  <r>
    <x v="0"/>
    <x v="3"/>
    <x v="205"/>
    <s v="KAMIONSKA CESTA GRUŠKOVJE"/>
    <x v="2"/>
    <n v="0"/>
    <n v="660"/>
    <n v="660"/>
    <s v="172"/>
    <s v="Podlehnik"/>
    <n v="326"/>
    <x v="0"/>
    <x v="0"/>
    <x v="0"/>
    <x v="1"/>
    <m/>
  </r>
  <r>
    <x v="0"/>
    <x v="4"/>
    <x v="206"/>
    <s v="DRAGUČOVA - LENART"/>
    <x v="0"/>
    <n v="0"/>
    <n v="6320"/>
    <n v="6320"/>
    <s v="089"/>
    <s v="Pesnica"/>
    <n v="327"/>
    <x v="0"/>
    <x v="0"/>
    <x v="0"/>
    <x v="12"/>
    <s v="SI-013.01"/>
  </r>
  <r>
    <x v="0"/>
    <x v="4"/>
    <x v="206"/>
    <s v="DRAGUČOVA - LENART"/>
    <x v="0"/>
    <n v="6320"/>
    <n v="11330"/>
    <n v="5010"/>
    <s v="058"/>
    <s v="Lenart"/>
    <n v="327"/>
    <x v="0"/>
    <x v="0"/>
    <x v="0"/>
    <x v="12"/>
    <s v="SI-013.01"/>
  </r>
  <r>
    <x v="0"/>
    <x v="4"/>
    <x v="207"/>
    <s v="DRAGUČOVA - LENART"/>
    <x v="1"/>
    <n v="0"/>
    <n v="6520"/>
    <n v="6520"/>
    <s v="089"/>
    <s v="Pesnica"/>
    <n v="328"/>
    <x v="0"/>
    <x v="0"/>
    <x v="0"/>
    <x v="12"/>
    <s v="SI-013.01"/>
  </r>
  <r>
    <x v="0"/>
    <x v="4"/>
    <x v="207"/>
    <s v="DRAGUČOVA - LENART"/>
    <x v="1"/>
    <n v="6520"/>
    <n v="11529"/>
    <n v="5009"/>
    <s v="058"/>
    <s v="Lenart"/>
    <n v="328"/>
    <x v="0"/>
    <x v="0"/>
    <x v="0"/>
    <x v="12"/>
    <s v="SI-013.01"/>
  </r>
  <r>
    <x v="0"/>
    <x v="4"/>
    <x v="208"/>
    <s v="LENART - SVETA TROJICA"/>
    <x v="0"/>
    <n v="0"/>
    <n v="4400"/>
    <n v="4400"/>
    <s v="058"/>
    <s v="Lenart"/>
    <n v="331"/>
    <x v="0"/>
    <x v="0"/>
    <x v="0"/>
    <x v="12"/>
    <s v="SI-013.02"/>
  </r>
  <r>
    <x v="0"/>
    <x v="4"/>
    <x v="208"/>
    <s v="LENART - SVETA TROJICA"/>
    <x v="0"/>
    <n v="4400"/>
    <n v="5018"/>
    <n v="618"/>
    <s v="204"/>
    <s v="Sveta Trojica v Slovenskih goricah"/>
    <n v="331"/>
    <x v="0"/>
    <x v="0"/>
    <x v="0"/>
    <x v="12"/>
    <s v="SI-013.02"/>
  </r>
  <r>
    <x v="0"/>
    <x v="4"/>
    <x v="209"/>
    <s v="LENART - SVETA TROJICA"/>
    <x v="1"/>
    <n v="0"/>
    <n v="4380"/>
    <n v="4380"/>
    <s v="058"/>
    <s v="Lenart"/>
    <n v="332"/>
    <x v="0"/>
    <x v="0"/>
    <x v="0"/>
    <x v="12"/>
    <s v="SI-013.02"/>
  </r>
  <r>
    <x v="0"/>
    <x v="4"/>
    <x v="209"/>
    <s v="LENART - SVETA TROJICA"/>
    <x v="1"/>
    <n v="4380"/>
    <n v="5004"/>
    <n v="624"/>
    <s v="204"/>
    <s v="Sveta Trojica v Slovenskih goricah"/>
    <n v="332"/>
    <x v="0"/>
    <x v="0"/>
    <x v="0"/>
    <x v="12"/>
    <s v="SI-013.02"/>
  </r>
  <r>
    <x v="0"/>
    <x v="4"/>
    <x v="210"/>
    <s v="POČIVALIŠČE LORMANJE Z"/>
    <x v="2"/>
    <n v="0"/>
    <n v="269"/>
    <n v="269"/>
    <s v="058"/>
    <s v="Lenart"/>
    <n v="333"/>
    <x v="0"/>
    <x v="0"/>
    <x v="0"/>
    <x v="1"/>
    <m/>
  </r>
  <r>
    <x v="0"/>
    <x v="4"/>
    <x v="211"/>
    <s v="POČIVALIŠČE LORMANJE V"/>
    <x v="2"/>
    <n v="0"/>
    <n v="260"/>
    <n v="260"/>
    <s v="058"/>
    <s v="Lenart"/>
    <n v="334"/>
    <x v="0"/>
    <x v="0"/>
    <x v="0"/>
    <x v="1"/>
    <m/>
  </r>
  <r>
    <x v="0"/>
    <x v="4"/>
    <x v="212"/>
    <s v="SVETA TROJICA - SVETI JURIJ OB ŠČAVNICI"/>
    <x v="0"/>
    <n v="0"/>
    <n v="2970"/>
    <n v="2970"/>
    <s v="204"/>
    <s v="Sveta Trojica v Slovenskih goricah"/>
    <n v="336"/>
    <x v="0"/>
    <x v="0"/>
    <x v="0"/>
    <x v="12"/>
    <s v="SI-013.02"/>
  </r>
  <r>
    <x v="0"/>
    <x v="4"/>
    <x v="212"/>
    <s v="SVETA TROJICA - SVETI JURIJ OB ŠČAVNICI"/>
    <x v="0"/>
    <n v="2970"/>
    <n v="9490"/>
    <n v="6520"/>
    <s v="153"/>
    <s v="Cerkvenjak"/>
    <n v="336"/>
    <x v="0"/>
    <x v="0"/>
    <x v="0"/>
    <x v="12"/>
    <s v="SI-013.02"/>
  </r>
  <r>
    <x v="0"/>
    <x v="4"/>
    <x v="212"/>
    <s v="SVETA TROJICA - SVETI JURIJ OB ŠČAVNICI"/>
    <x v="0"/>
    <n v="9490"/>
    <n v="12521"/>
    <n v="3031"/>
    <s v="116"/>
    <s v="Sveti Jurij"/>
    <n v="336"/>
    <x v="0"/>
    <x v="9"/>
    <x v="9"/>
    <x v="12"/>
    <s v="SI-013.02"/>
  </r>
  <r>
    <x v="0"/>
    <x v="4"/>
    <x v="213"/>
    <s v="SVETA TROJICA - SVETI JURIJ OB ŠČAVNICI"/>
    <x v="1"/>
    <n v="0"/>
    <n v="2960"/>
    <n v="2960"/>
    <s v="204"/>
    <s v="Sveta Trojica v Slovenskih goricah"/>
    <n v="337"/>
    <x v="0"/>
    <x v="0"/>
    <x v="0"/>
    <x v="12"/>
    <s v="SI-013.02"/>
  </r>
  <r>
    <x v="0"/>
    <x v="4"/>
    <x v="213"/>
    <s v="SVETA TROJICA - SVETI JURIJ OB ŠČAVNICI"/>
    <x v="1"/>
    <n v="2960"/>
    <n v="9490"/>
    <n v="6530"/>
    <s v="153"/>
    <s v="Cerkvenjak"/>
    <n v="337"/>
    <x v="0"/>
    <x v="0"/>
    <x v="0"/>
    <x v="12"/>
    <s v="SI-013.02"/>
  </r>
  <r>
    <x v="0"/>
    <x v="4"/>
    <x v="213"/>
    <s v="SVETA TROJICA - SVETI JURIJ OB ŠČAVNICI"/>
    <x v="1"/>
    <n v="9490"/>
    <n v="12505"/>
    <n v="3015"/>
    <s v="116"/>
    <s v="Sveti Jurij"/>
    <n v="337"/>
    <x v="0"/>
    <x v="9"/>
    <x v="9"/>
    <x v="12"/>
    <s v="SI-013.02"/>
  </r>
  <r>
    <x v="0"/>
    <x v="4"/>
    <x v="214"/>
    <s v="POČIVALIŠČE SVETI JURIJ OB ŠČAVNICI J"/>
    <x v="2"/>
    <n v="0"/>
    <n v="466"/>
    <n v="466"/>
    <s v="116"/>
    <s v="Sveti Jurij"/>
    <n v="340"/>
    <x v="0"/>
    <x v="9"/>
    <x v="9"/>
    <x v="1"/>
    <m/>
  </r>
  <r>
    <x v="0"/>
    <x v="4"/>
    <x v="215"/>
    <s v="POČIVALIŠČE SVETI JURIJ OB ŠČAVNICI S"/>
    <x v="2"/>
    <n v="0"/>
    <n v="258"/>
    <n v="258"/>
    <s v="116"/>
    <s v="Sveti Jurij"/>
    <n v="341"/>
    <x v="0"/>
    <x v="9"/>
    <x v="9"/>
    <x v="1"/>
    <m/>
  </r>
  <r>
    <x v="0"/>
    <x v="4"/>
    <x v="216"/>
    <s v="SVETI JURIJ OB ŠČAVNICI - VUČJA VAS"/>
    <x v="0"/>
    <n v="0"/>
    <n v="720"/>
    <n v="720"/>
    <s v="116"/>
    <s v="Sveti Jurij"/>
    <n v="342"/>
    <x v="0"/>
    <x v="9"/>
    <x v="9"/>
    <x v="12"/>
    <s v="SI-013.02"/>
  </r>
  <r>
    <x v="0"/>
    <x v="4"/>
    <x v="216"/>
    <s v="SVETI JURIJ OB ŠČAVNICI - VUČJA VAS"/>
    <x v="0"/>
    <n v="720"/>
    <n v="1080"/>
    <n v="360"/>
    <s v="100"/>
    <s v="Radenci"/>
    <n v="342"/>
    <x v="0"/>
    <x v="9"/>
    <x v="9"/>
    <x v="12"/>
    <s v="SI-013.02"/>
  </r>
  <r>
    <x v="0"/>
    <x v="4"/>
    <x v="216"/>
    <s v="SVETI JURIJ OB ŠČAVNICI - VUČJA VAS"/>
    <x v="0"/>
    <n v="1080"/>
    <n v="6250"/>
    <n v="5170"/>
    <s v="116"/>
    <s v="Sveti Jurij"/>
    <n v="342"/>
    <x v="0"/>
    <x v="9"/>
    <x v="9"/>
    <x v="12"/>
    <s v="SI-013.02"/>
  </r>
  <r>
    <x v="0"/>
    <x v="4"/>
    <x v="216"/>
    <s v="SVETI JURIJ OB ŠČAVNICI - VUČJA VAS"/>
    <x v="0"/>
    <n v="6250"/>
    <n v="8510"/>
    <n v="2260"/>
    <s v="166"/>
    <s v="Križevci"/>
    <n v="342"/>
    <x v="0"/>
    <x v="9"/>
    <x v="9"/>
    <x v="12"/>
    <s v="SI-013.02"/>
  </r>
  <r>
    <x v="0"/>
    <x v="4"/>
    <x v="217"/>
    <s v="SVETI JURIJ OB ŠČAVNICI - VUČJA VAS"/>
    <x v="1"/>
    <n v="0"/>
    <n v="730"/>
    <n v="730"/>
    <s v="116"/>
    <s v="Sveti Jurij"/>
    <n v="344"/>
    <x v="0"/>
    <x v="9"/>
    <x v="9"/>
    <x v="12"/>
    <s v="SI-013.02"/>
  </r>
  <r>
    <x v="0"/>
    <x v="4"/>
    <x v="217"/>
    <s v="SVETI JURIJ OB ŠČAVNICI - VUČJA VAS"/>
    <x v="1"/>
    <n v="730"/>
    <n v="1090"/>
    <n v="360"/>
    <s v="100"/>
    <s v="Radenci"/>
    <n v="344"/>
    <x v="0"/>
    <x v="9"/>
    <x v="9"/>
    <x v="12"/>
    <s v="SI-013.02"/>
  </r>
  <r>
    <x v="0"/>
    <x v="4"/>
    <x v="217"/>
    <s v="SVETI JURIJ OB ŠČAVNICI - VUČJA VAS"/>
    <x v="1"/>
    <n v="1090"/>
    <n v="6270"/>
    <n v="5180"/>
    <s v="116"/>
    <s v="Sveti Jurij"/>
    <n v="344"/>
    <x v="0"/>
    <x v="9"/>
    <x v="9"/>
    <x v="12"/>
    <s v="SI-013.02"/>
  </r>
  <r>
    <x v="0"/>
    <x v="4"/>
    <x v="217"/>
    <s v="SVETI JURIJ OB ŠČAVNICI - VUČJA VAS"/>
    <x v="1"/>
    <n v="6270"/>
    <n v="8517"/>
    <n v="2247"/>
    <s v="166"/>
    <s v="Križevci"/>
    <n v="344"/>
    <x v="0"/>
    <x v="9"/>
    <x v="9"/>
    <x v="12"/>
    <s v="SI-013.02"/>
  </r>
  <r>
    <x v="0"/>
    <x v="4"/>
    <x v="218"/>
    <s v="VUČJA VAS - MURSKA SOBOTA"/>
    <x v="0"/>
    <n v="0"/>
    <n v="2110"/>
    <n v="2110"/>
    <s v="166"/>
    <s v="Križevci"/>
    <n v="347"/>
    <x v="0"/>
    <x v="9"/>
    <x v="9"/>
    <x v="12"/>
    <s v="SI-013.03"/>
  </r>
  <r>
    <x v="0"/>
    <x v="4"/>
    <x v="218"/>
    <s v="VUČJA VAS - MURSKA SOBOTA"/>
    <x v="0"/>
    <n v="2110"/>
    <n v="6571"/>
    <n v="4461"/>
    <s v="080"/>
    <s v="Murska Sobota"/>
    <n v="347"/>
    <x v="0"/>
    <x v="9"/>
    <x v="9"/>
    <x v="12"/>
    <s v="SI-013.03"/>
  </r>
  <r>
    <x v="0"/>
    <x v="4"/>
    <x v="219"/>
    <s v="VUČJA VAS - MURSKA SOBOTA"/>
    <x v="1"/>
    <n v="0"/>
    <n v="2100"/>
    <n v="2100"/>
    <s v="166"/>
    <s v="Križevci"/>
    <n v="348"/>
    <x v="0"/>
    <x v="9"/>
    <x v="9"/>
    <x v="12"/>
    <s v="SI-013.03"/>
  </r>
  <r>
    <x v="0"/>
    <x v="4"/>
    <x v="219"/>
    <s v="VUČJA VAS - MURSKA SOBOTA"/>
    <x v="1"/>
    <n v="2100"/>
    <n v="6582"/>
    <n v="4482"/>
    <s v="080"/>
    <s v="Murska Sobota"/>
    <n v="348"/>
    <x v="0"/>
    <x v="9"/>
    <x v="9"/>
    <x v="12"/>
    <s v="SI-013.03"/>
  </r>
  <r>
    <x v="0"/>
    <x v="4"/>
    <x v="220"/>
    <s v="POČIVALIŠČE MURSKA SOBOTA J"/>
    <x v="2"/>
    <n v="0"/>
    <n v="330"/>
    <n v="330"/>
    <s v="080"/>
    <s v="Murska Sobota"/>
    <n v="350"/>
    <x v="0"/>
    <x v="9"/>
    <x v="9"/>
    <x v="1"/>
    <m/>
  </r>
  <r>
    <x v="0"/>
    <x v="4"/>
    <x v="221"/>
    <s v="POČIVALIŠČE MURSKA SOBOTA S"/>
    <x v="2"/>
    <n v="0"/>
    <n v="203"/>
    <n v="203"/>
    <s v="080"/>
    <s v="Murska Sobota"/>
    <n v="351"/>
    <x v="0"/>
    <x v="9"/>
    <x v="9"/>
    <x v="1"/>
    <m/>
  </r>
  <r>
    <x v="0"/>
    <x v="4"/>
    <x v="222"/>
    <s v="MURSKA SOBOTA - LIPOVCI"/>
    <x v="0"/>
    <n v="0"/>
    <n v="3190"/>
    <n v="3190"/>
    <s v="080"/>
    <s v="Murska Sobota"/>
    <n v="352"/>
    <x v="0"/>
    <x v="9"/>
    <x v="9"/>
    <x v="12"/>
    <s v="SI-013.03"/>
  </r>
  <r>
    <x v="0"/>
    <x v="4"/>
    <x v="222"/>
    <s v="MURSKA SOBOTA - LIPOVCI"/>
    <x v="0"/>
    <n v="3190"/>
    <n v="3755"/>
    <n v="565"/>
    <s v="002"/>
    <s v="Beltinci"/>
    <n v="352"/>
    <x v="0"/>
    <x v="9"/>
    <x v="9"/>
    <x v="12"/>
    <s v="SI-013.03"/>
  </r>
  <r>
    <x v="0"/>
    <x v="4"/>
    <x v="223"/>
    <s v="MURSKA SOBOTA - LIPOVCI"/>
    <x v="1"/>
    <n v="0"/>
    <n v="3180"/>
    <n v="3180"/>
    <s v="080"/>
    <s v="Murska Sobota"/>
    <n v="353"/>
    <x v="0"/>
    <x v="9"/>
    <x v="9"/>
    <x v="12"/>
    <s v="SI-013.03"/>
  </r>
  <r>
    <x v="0"/>
    <x v="4"/>
    <x v="223"/>
    <s v="MURSKA SOBOTA - LIPOVCI"/>
    <x v="1"/>
    <n v="3180"/>
    <n v="3748"/>
    <n v="568"/>
    <s v="002"/>
    <s v="Beltinci"/>
    <n v="353"/>
    <x v="0"/>
    <x v="9"/>
    <x v="9"/>
    <x v="12"/>
    <s v="SI-013.03"/>
  </r>
  <r>
    <x v="0"/>
    <x v="4"/>
    <x v="224"/>
    <s v="LIPOVCI - TURNIŠČE"/>
    <x v="0"/>
    <n v="0"/>
    <n v="5610"/>
    <n v="5610"/>
    <s v="002"/>
    <s v="Beltinci"/>
    <n v="355"/>
    <x v="0"/>
    <x v="9"/>
    <x v="9"/>
    <x v="12"/>
    <s v="SI-013.04"/>
  </r>
  <r>
    <x v="0"/>
    <x v="4"/>
    <x v="224"/>
    <s v="LIPOVCI - TURNIŠČE"/>
    <x v="0"/>
    <n v="5610"/>
    <n v="9536"/>
    <n v="3926"/>
    <s v="132"/>
    <s v="Turnišče"/>
    <n v="355"/>
    <x v="0"/>
    <x v="9"/>
    <x v="9"/>
    <x v="12"/>
    <s v="SI-013.04"/>
  </r>
  <r>
    <x v="0"/>
    <x v="4"/>
    <x v="225"/>
    <s v="LIPOVCI - TURNIŠČE"/>
    <x v="1"/>
    <n v="0"/>
    <n v="5630"/>
    <n v="5630"/>
    <s v="002"/>
    <s v="Beltinci"/>
    <n v="356"/>
    <x v="0"/>
    <x v="9"/>
    <x v="9"/>
    <x v="12"/>
    <s v="SI-013.04"/>
  </r>
  <r>
    <x v="0"/>
    <x v="4"/>
    <x v="225"/>
    <s v="LIPOVCI - TURNIŠČE"/>
    <x v="1"/>
    <n v="5630"/>
    <n v="9547"/>
    <n v="3917"/>
    <s v="132"/>
    <s v="Turnišče"/>
    <n v="356"/>
    <x v="0"/>
    <x v="9"/>
    <x v="9"/>
    <x v="12"/>
    <s v="SI-013.04"/>
  </r>
  <r>
    <x v="0"/>
    <x v="4"/>
    <x v="226"/>
    <s v="POČIVALIŠČE DOLINSKO Z"/>
    <x v="2"/>
    <n v="0"/>
    <n v="278"/>
    <n v="278"/>
    <s v="132"/>
    <s v="Turnišče"/>
    <n v="358"/>
    <x v="0"/>
    <x v="9"/>
    <x v="9"/>
    <x v="1"/>
    <m/>
  </r>
  <r>
    <x v="0"/>
    <x v="4"/>
    <x v="227"/>
    <s v="POČIVALIŠČE DOLINSKO V"/>
    <x v="2"/>
    <n v="0"/>
    <n v="278"/>
    <n v="278"/>
    <s v="132"/>
    <s v="Turnišče"/>
    <n v="359"/>
    <x v="0"/>
    <x v="9"/>
    <x v="9"/>
    <x v="1"/>
    <m/>
  </r>
  <r>
    <x v="0"/>
    <x v="4"/>
    <x v="228"/>
    <s v="TURNIŠČE - DOLGA VAS"/>
    <x v="0"/>
    <n v="0"/>
    <n v="4450"/>
    <n v="4450"/>
    <s v="132"/>
    <s v="Turnišče"/>
    <n v="361"/>
    <x v="0"/>
    <x v="9"/>
    <x v="9"/>
    <x v="12"/>
    <s v="SI-013.04"/>
  </r>
  <r>
    <x v="0"/>
    <x v="4"/>
    <x v="228"/>
    <s v="TURNIŠČE - DOLGA VAS"/>
    <x v="0"/>
    <n v="4450"/>
    <n v="4770"/>
    <n v="320"/>
    <s v="187"/>
    <s v="Velika Polana"/>
    <n v="361"/>
    <x v="0"/>
    <x v="9"/>
    <x v="9"/>
    <x v="12"/>
    <s v="SI-013.04"/>
  </r>
  <r>
    <x v="0"/>
    <x v="4"/>
    <x v="228"/>
    <s v="TURNIŠČE - DOLGA VAS"/>
    <x v="0"/>
    <n v="4770"/>
    <n v="9628"/>
    <n v="4858"/>
    <s v="059"/>
    <s v="Lendava/Lendva"/>
    <n v="361"/>
    <x v="0"/>
    <x v="9"/>
    <x v="9"/>
    <x v="12"/>
    <s v="SI-013.04"/>
  </r>
  <r>
    <x v="0"/>
    <x v="4"/>
    <x v="229"/>
    <s v="TURNIŠČE - DOLGA VAS"/>
    <x v="1"/>
    <n v="0"/>
    <n v="4450"/>
    <n v="4450"/>
    <s v="132"/>
    <s v="Turnišče"/>
    <n v="362"/>
    <x v="0"/>
    <x v="9"/>
    <x v="9"/>
    <x v="12"/>
    <s v="SI-013.04"/>
  </r>
  <r>
    <x v="0"/>
    <x v="4"/>
    <x v="229"/>
    <s v="TURNIŠČE - DOLGA VAS"/>
    <x v="1"/>
    <n v="4450"/>
    <n v="4760"/>
    <n v="310"/>
    <s v="187"/>
    <s v="Velika Polana"/>
    <n v="362"/>
    <x v="0"/>
    <x v="9"/>
    <x v="9"/>
    <x v="12"/>
    <s v="SI-013.04"/>
  </r>
  <r>
    <x v="0"/>
    <x v="4"/>
    <x v="229"/>
    <s v="TURNIŠČE - DOLGA VAS"/>
    <x v="1"/>
    <n v="4760"/>
    <n v="9633"/>
    <n v="4873"/>
    <s v="059"/>
    <s v="Lendava/Lendva"/>
    <n v="362"/>
    <x v="0"/>
    <x v="9"/>
    <x v="9"/>
    <x v="12"/>
    <s v="SI-013.04"/>
  </r>
  <r>
    <x v="0"/>
    <x v="4"/>
    <x v="230"/>
    <s v="DOLGA VAS - LENDAVA"/>
    <x v="0"/>
    <n v="0"/>
    <n v="3963"/>
    <n v="3963"/>
    <s v="059"/>
    <s v="Lendava/Lendva"/>
    <n v="364"/>
    <x v="0"/>
    <x v="9"/>
    <x v="9"/>
    <x v="12"/>
    <s v="SI-013.05"/>
  </r>
  <r>
    <x v="0"/>
    <x v="4"/>
    <x v="231"/>
    <s v="DOLGA VAS - LENDAVA"/>
    <x v="1"/>
    <n v="0"/>
    <n v="3967"/>
    <n v="3967"/>
    <s v="059"/>
    <s v="Lendava/Lendva"/>
    <n v="365"/>
    <x v="0"/>
    <x v="9"/>
    <x v="9"/>
    <x v="12"/>
    <s v="SI-013.05"/>
  </r>
  <r>
    <x v="0"/>
    <x v="4"/>
    <x v="232"/>
    <s v="LENDAVA - PINCE"/>
    <x v="0"/>
    <n v="0"/>
    <n v="8709"/>
    <n v="8709"/>
    <s v="059"/>
    <s v="Lendava/Lendva"/>
    <n v="367"/>
    <x v="0"/>
    <x v="9"/>
    <x v="9"/>
    <x v="12"/>
    <s v="SI-013.05"/>
  </r>
  <r>
    <x v="0"/>
    <x v="4"/>
    <x v="233"/>
    <s v="LENDAVA - PINCE"/>
    <x v="1"/>
    <n v="0"/>
    <n v="8700"/>
    <n v="8700"/>
    <s v="059"/>
    <s v="Lendava/Lendva"/>
    <n v="368"/>
    <x v="0"/>
    <x v="9"/>
    <x v="9"/>
    <x v="12"/>
    <s v="SI-013.05"/>
  </r>
  <r>
    <x v="0"/>
    <x v="4"/>
    <x v="234"/>
    <s v="POČIVALIŠČE PINCE J"/>
    <x v="2"/>
    <n v="0"/>
    <n v="185"/>
    <n v="185"/>
    <s v="059"/>
    <s v="Lendava/Lendva"/>
    <n v="370"/>
    <x v="0"/>
    <x v="9"/>
    <x v="9"/>
    <x v="1"/>
    <m/>
  </r>
  <r>
    <x v="0"/>
    <x v="4"/>
    <x v="235"/>
    <s v="POČIVALIŠČE PINCE S"/>
    <x v="2"/>
    <n v="0"/>
    <n v="194"/>
    <n v="194"/>
    <s v="059"/>
    <s v="Lendava/Lendva"/>
    <n v="371"/>
    <x v="0"/>
    <x v="9"/>
    <x v="9"/>
    <x v="1"/>
    <m/>
  </r>
  <r>
    <x v="2"/>
    <x v="5"/>
    <x v="236"/>
    <s v="SRMIN - BERTOKI"/>
    <x v="0"/>
    <n v="0"/>
    <n v="1128"/>
    <n v="1128"/>
    <s v="050"/>
    <s v="Koper/Capodistria"/>
    <n v="420"/>
    <x v="0"/>
    <x v="5"/>
    <x v="5"/>
    <x v="7"/>
    <s v="SI-005.03"/>
  </r>
  <r>
    <x v="2"/>
    <x v="5"/>
    <x v="237"/>
    <s v="SRMIN - BERTOKI"/>
    <x v="1"/>
    <n v="0"/>
    <n v="1135"/>
    <n v="1135"/>
    <s v="050"/>
    <s v="Koper/Capodistria"/>
    <n v="421"/>
    <x v="0"/>
    <x v="5"/>
    <x v="5"/>
    <x v="7"/>
    <s v="SI-005.03"/>
  </r>
  <r>
    <x v="2"/>
    <x v="5"/>
    <x v="238"/>
    <s v="BERTOKI - KOPER (ŠKOCJAN)"/>
    <x v="0"/>
    <n v="0"/>
    <n v="2545"/>
    <n v="2545"/>
    <s v="050"/>
    <s v="Koper/Capodistria"/>
    <n v="423"/>
    <x v="0"/>
    <x v="5"/>
    <x v="5"/>
    <x v="7"/>
    <s v="SI-005.03"/>
  </r>
  <r>
    <x v="2"/>
    <x v="5"/>
    <x v="239"/>
    <s v="BERTOKI - KOPER (ŠKOCJAN)"/>
    <x v="1"/>
    <n v="0"/>
    <n v="2546"/>
    <n v="2546"/>
    <s v="050"/>
    <s v="Koper/Capodistria"/>
    <n v="424"/>
    <x v="0"/>
    <x v="5"/>
    <x v="5"/>
    <x v="7"/>
    <s v="SI-005.03"/>
  </r>
  <r>
    <x v="2"/>
    <x v="5"/>
    <x v="240"/>
    <s v="ŠKOFIJE - SRMIN"/>
    <x v="0"/>
    <n v="0"/>
    <n v="4153"/>
    <n v="4153"/>
    <s v="050"/>
    <s v="Koper/Capodistria"/>
    <n v="412"/>
    <x v="0"/>
    <x v="5"/>
    <x v="5"/>
    <x v="7"/>
    <s v="SI-005.04"/>
  </r>
  <r>
    <x v="2"/>
    <x v="5"/>
    <x v="241"/>
    <s v="ŠKOFIJE - SRMIN"/>
    <x v="1"/>
    <n v="0"/>
    <n v="3882"/>
    <n v="3882"/>
    <s v="050"/>
    <s v="Koper/Capodistria"/>
    <n v="414"/>
    <x v="0"/>
    <x v="5"/>
    <x v="5"/>
    <x v="7"/>
    <s v="SI-005.04"/>
  </r>
  <r>
    <x v="3"/>
    <x v="6"/>
    <x v="242"/>
    <s v="POSTOJNA - PIVKA"/>
    <x v="3"/>
    <n v="0"/>
    <n v="7280"/>
    <n v="7280"/>
    <s v="094"/>
    <s v="Postojna"/>
    <n v="489"/>
    <x v="0"/>
    <x v="4"/>
    <x v="4"/>
    <x v="13"/>
    <s v="SI-008.01"/>
  </r>
  <r>
    <x v="3"/>
    <x v="6"/>
    <x v="242"/>
    <s v="POSTOJNA - PIVKA"/>
    <x v="3"/>
    <n v="7280"/>
    <n v="10260"/>
    <n v="2980"/>
    <s v="091"/>
    <s v="Pivka"/>
    <n v="489"/>
    <x v="0"/>
    <x v="4"/>
    <x v="4"/>
    <x v="13"/>
    <s v="SI-008.01"/>
  </r>
  <r>
    <x v="3"/>
    <x v="6"/>
    <x v="243"/>
    <s v="PIVKA - RIBNICA"/>
    <x v="3"/>
    <n v="0"/>
    <n v="9945"/>
    <n v="9945"/>
    <s v="091"/>
    <s v="Pivka"/>
    <n v="490"/>
    <x v="0"/>
    <x v="4"/>
    <x v="4"/>
    <x v="13"/>
    <s v="SI-008.02"/>
  </r>
  <r>
    <x v="3"/>
    <x v="6"/>
    <x v="244"/>
    <s v="RIBNICA - PREM"/>
    <x v="3"/>
    <n v="0"/>
    <n v="1850"/>
    <n v="1850"/>
    <s v="091"/>
    <s v="Pivka"/>
    <n v="491"/>
    <x v="0"/>
    <x v="4"/>
    <x v="4"/>
    <x v="13"/>
    <s v="SI-008.02"/>
  </r>
  <r>
    <x v="3"/>
    <x v="6"/>
    <x v="244"/>
    <s v="RIBNICA - PREM"/>
    <x v="3"/>
    <n v="1850"/>
    <n v="4215"/>
    <n v="2365"/>
    <s v="038"/>
    <s v="Ilirska Bistrica"/>
    <n v="491"/>
    <x v="0"/>
    <x v="4"/>
    <x v="4"/>
    <x v="13"/>
    <s v="SI-008.02"/>
  </r>
  <r>
    <x v="3"/>
    <x v="6"/>
    <x v="245"/>
    <s v="PREM - ILIRSKA BISTRICA"/>
    <x v="3"/>
    <n v="0"/>
    <n v="6227"/>
    <n v="6227"/>
    <s v="038"/>
    <s v="Ilirska Bistrica"/>
    <n v="492"/>
    <x v="0"/>
    <x v="4"/>
    <x v="4"/>
    <x v="13"/>
    <s v="SI-008.02"/>
  </r>
  <r>
    <x v="3"/>
    <x v="6"/>
    <x v="246"/>
    <s v="ILIRSKA BISTRICA (ULICA NIKOLA TESLA)"/>
    <x v="3"/>
    <n v="0"/>
    <n v="2495"/>
    <n v="2495"/>
    <s v="038"/>
    <s v="Ilirska Bistrica"/>
    <n v="493"/>
    <x v="0"/>
    <x v="4"/>
    <x v="4"/>
    <x v="13"/>
    <s v="SI-008.03"/>
  </r>
  <r>
    <x v="3"/>
    <x v="6"/>
    <x v="247"/>
    <s v="ILIRSKA BISTRICA - JELŠANE"/>
    <x v="3"/>
    <n v="0"/>
    <n v="9961"/>
    <n v="9961"/>
    <s v="038"/>
    <s v="Ilirska Bistrica"/>
    <n v="494"/>
    <x v="0"/>
    <x v="4"/>
    <x v="4"/>
    <x v="13"/>
    <s v="SI-008.03"/>
  </r>
  <r>
    <x v="3"/>
    <x v="6"/>
    <x v="248"/>
    <s v="KAMIONSKA CESTA JELŠANE"/>
    <x v="2"/>
    <n v="0"/>
    <n v="947"/>
    <n v="947"/>
    <s v="038"/>
    <s v="Ilirska Bistrica"/>
    <n v="495"/>
    <x v="0"/>
    <x v="4"/>
    <x v="4"/>
    <x v="1"/>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9">
  <r>
    <x v="0"/>
    <x v="0"/>
    <s v="0030"/>
    <s v="MEJA AVSTRIJA - ŠENTILJ"/>
    <x v="0"/>
    <n v="0"/>
    <n v="1137"/>
    <n v="1137"/>
    <s v="118"/>
    <s v="Šentilj"/>
    <n v="1"/>
    <x v="0"/>
    <x v="0"/>
    <x v="0"/>
  </r>
  <r>
    <x v="0"/>
    <x v="0"/>
    <s v="0630"/>
    <s v="MEJA AVSTRIJA - ŠENTILJ"/>
    <x v="1"/>
    <n v="0"/>
    <n v="1164"/>
    <n v="1164"/>
    <s v="118"/>
    <s v="Šentilj"/>
    <n v="2"/>
    <x v="0"/>
    <x v="0"/>
    <x v="0"/>
  </r>
  <r>
    <x v="0"/>
    <x v="0"/>
    <s v="1650"/>
    <s v="POČIVALIŠČE ŠENTILJ Z"/>
    <x v="2"/>
    <n v="0"/>
    <n v="191"/>
    <n v="191"/>
    <s v="118"/>
    <s v="Šentilj"/>
    <n v="5"/>
    <x v="1"/>
    <x v="0"/>
    <x v="0"/>
  </r>
  <r>
    <x v="0"/>
    <x v="0"/>
    <s v="1651"/>
    <s v="POČIVALIŠČE ŠENTILJ V"/>
    <x v="2"/>
    <n v="0"/>
    <n v="350"/>
    <n v="350"/>
    <s v="118"/>
    <s v="Šentilj"/>
    <n v="6"/>
    <x v="1"/>
    <x v="0"/>
    <x v="0"/>
  </r>
  <r>
    <x v="0"/>
    <x v="0"/>
    <s v="0031"/>
    <s v="ŠENTILJ - PESNICA"/>
    <x v="0"/>
    <n v="0"/>
    <n v="4400"/>
    <n v="4400"/>
    <s v="118"/>
    <s v="Šentilj"/>
    <n v="7"/>
    <x v="0"/>
    <x v="0"/>
    <x v="0"/>
  </r>
  <r>
    <x v="0"/>
    <x v="0"/>
    <s v="0031"/>
    <s v="ŠENTILJ - PESNICA"/>
    <x v="0"/>
    <n v="4400"/>
    <n v="9761"/>
    <n v="5361"/>
    <s v="089"/>
    <s v="Pesnica"/>
    <n v="7"/>
    <x v="0"/>
    <x v="0"/>
    <x v="0"/>
  </r>
  <r>
    <x v="0"/>
    <x v="0"/>
    <s v="0631"/>
    <s v="ŠENTILJ - PESNICA"/>
    <x v="1"/>
    <n v="0"/>
    <n v="4350"/>
    <n v="4350"/>
    <s v="118"/>
    <s v="Šentilj"/>
    <n v="9"/>
    <x v="0"/>
    <x v="0"/>
    <x v="0"/>
  </r>
  <r>
    <x v="0"/>
    <x v="0"/>
    <s v="0631"/>
    <s v="ŠENTILJ - PESNICA"/>
    <x v="1"/>
    <n v="4350"/>
    <n v="9726"/>
    <n v="5376"/>
    <s v="089"/>
    <s v="Pesnica"/>
    <n v="9"/>
    <x v="0"/>
    <x v="0"/>
    <x v="0"/>
  </r>
  <r>
    <x v="0"/>
    <x v="0"/>
    <s v="1652"/>
    <s v="POČIVALIŠČE PESNICA Z"/>
    <x v="2"/>
    <n v="0"/>
    <n v="411"/>
    <n v="411"/>
    <s v="089"/>
    <s v="Pesnica"/>
    <n v="11"/>
    <x v="1"/>
    <x v="0"/>
    <x v="0"/>
  </r>
  <r>
    <x v="0"/>
    <x v="0"/>
    <s v="1653"/>
    <s v="POČIVALIŠČE PESNICA V"/>
    <x v="2"/>
    <n v="0"/>
    <n v="421"/>
    <n v="421"/>
    <s v="089"/>
    <s v="Pesnica"/>
    <n v="12"/>
    <x v="1"/>
    <x v="0"/>
    <x v="0"/>
  </r>
  <r>
    <x v="0"/>
    <x v="0"/>
    <s v="0065"/>
    <s v="PESNICA - DRAGUČOVA"/>
    <x v="0"/>
    <n v="0"/>
    <n v="460"/>
    <n v="460"/>
    <s v="089"/>
    <s v="Pesnica"/>
    <n v="14"/>
    <x v="0"/>
    <x v="0"/>
    <x v="0"/>
  </r>
  <r>
    <x v="0"/>
    <x v="0"/>
    <s v="0065"/>
    <s v="PESNICA - DRAGUČOVA"/>
    <x v="0"/>
    <n v="460"/>
    <n v="1860"/>
    <n v="1400"/>
    <s v="070"/>
    <s v="Maribor"/>
    <n v="14"/>
    <x v="0"/>
    <x v="0"/>
    <x v="0"/>
  </r>
  <r>
    <x v="0"/>
    <x v="0"/>
    <s v="0065"/>
    <s v="PESNICA - DRAGUČOVA"/>
    <x v="0"/>
    <n v="1860"/>
    <n v="2570"/>
    <n v="710"/>
    <s v="089"/>
    <s v="Pesnica"/>
    <n v="14"/>
    <x v="0"/>
    <x v="0"/>
    <x v="0"/>
  </r>
  <r>
    <x v="0"/>
    <x v="0"/>
    <s v="0665"/>
    <s v="PESNICA - DRAGUČOVA"/>
    <x v="1"/>
    <n v="0"/>
    <n v="470"/>
    <n v="470"/>
    <s v="089"/>
    <s v="Pesnica"/>
    <n v="15"/>
    <x v="0"/>
    <x v="0"/>
    <x v="0"/>
  </r>
  <r>
    <x v="0"/>
    <x v="0"/>
    <s v="0665"/>
    <s v="PESNICA - DRAGUČOVA"/>
    <x v="1"/>
    <n v="470"/>
    <n v="1860"/>
    <n v="1390"/>
    <s v="070"/>
    <s v="Maribor"/>
    <n v="15"/>
    <x v="0"/>
    <x v="0"/>
    <x v="0"/>
  </r>
  <r>
    <x v="0"/>
    <x v="0"/>
    <s v="0665"/>
    <s v="PESNICA - DRAGUČOVA"/>
    <x v="1"/>
    <n v="1860"/>
    <n v="2478"/>
    <n v="618"/>
    <s v="089"/>
    <s v="Pesnica"/>
    <n v="15"/>
    <x v="0"/>
    <x v="0"/>
    <x v="0"/>
  </r>
  <r>
    <x v="0"/>
    <x v="0"/>
    <s v="0071"/>
    <s v="DRAGUČOVA - MB (PTUJSKA CESTA)"/>
    <x v="0"/>
    <n v="0"/>
    <n v="420"/>
    <n v="420"/>
    <s v="089"/>
    <s v="Pesnica"/>
    <n v="17"/>
    <x v="0"/>
    <x v="0"/>
    <x v="0"/>
  </r>
  <r>
    <x v="0"/>
    <x v="0"/>
    <s v="0071"/>
    <s v="DRAGUČOVA - MB (PTUJSKA CESTA)"/>
    <x v="0"/>
    <n v="420"/>
    <n v="7744"/>
    <n v="7324"/>
    <s v="070"/>
    <s v="Maribor"/>
    <n v="17"/>
    <x v="0"/>
    <x v="0"/>
    <x v="0"/>
  </r>
  <r>
    <x v="0"/>
    <x v="0"/>
    <s v="0671"/>
    <s v="DRAGUČOVA - MB (PTUJSKA CESTA)"/>
    <x v="1"/>
    <n v="0"/>
    <n v="510"/>
    <n v="510"/>
    <s v="089"/>
    <s v="Pesnica"/>
    <n v="18"/>
    <x v="0"/>
    <x v="0"/>
    <x v="0"/>
  </r>
  <r>
    <x v="0"/>
    <x v="0"/>
    <s v="0671"/>
    <s v="DRAGUČOVA - MB (PTUJSKA CESTA)"/>
    <x v="1"/>
    <n v="510"/>
    <n v="7857"/>
    <n v="7347"/>
    <s v="070"/>
    <s v="Maribor"/>
    <n v="18"/>
    <x v="0"/>
    <x v="0"/>
    <x v="0"/>
  </r>
  <r>
    <x v="0"/>
    <x v="0"/>
    <s v="1720"/>
    <s v="POČIVALIŠČE MARIBOR Z"/>
    <x v="2"/>
    <n v="0"/>
    <n v="691"/>
    <n v="691"/>
    <s v="070"/>
    <s v="Maribor"/>
    <n v="20"/>
    <x v="1"/>
    <x v="0"/>
    <x v="0"/>
  </r>
  <r>
    <x v="0"/>
    <x v="0"/>
    <s v="1721"/>
    <s v="POČIVALIŠČE MARIBOR V"/>
    <x v="2"/>
    <n v="0"/>
    <n v="719"/>
    <n v="719"/>
    <s v="070"/>
    <s v="Maribor"/>
    <n v="21"/>
    <x v="1"/>
    <x v="0"/>
    <x v="0"/>
  </r>
  <r>
    <x v="0"/>
    <x v="0"/>
    <s v="0066"/>
    <s v="MB (PTUJSKA CESTA) - SLIVNICA"/>
    <x v="0"/>
    <n v="0"/>
    <n v="800"/>
    <n v="800"/>
    <s v="070"/>
    <s v="Maribor"/>
    <n v="23"/>
    <x v="0"/>
    <x v="0"/>
    <x v="0"/>
  </r>
  <r>
    <x v="0"/>
    <x v="0"/>
    <s v="0066"/>
    <s v="MB (PTUJSKA CESTA) - SLIVNICA"/>
    <x v="0"/>
    <n v="800"/>
    <n v="4889"/>
    <n v="4089"/>
    <s v="160"/>
    <s v="Hoče - Slivnica"/>
    <n v="23"/>
    <x v="0"/>
    <x v="0"/>
    <x v="0"/>
  </r>
  <r>
    <x v="0"/>
    <x v="0"/>
    <s v="0666"/>
    <s v="MB (PTUJSKA CESTA) - SLIVNICA"/>
    <x v="1"/>
    <n v="0"/>
    <n v="770"/>
    <n v="770"/>
    <s v="070"/>
    <s v="Maribor"/>
    <n v="24"/>
    <x v="0"/>
    <x v="0"/>
    <x v="0"/>
  </r>
  <r>
    <x v="0"/>
    <x v="0"/>
    <s v="0666"/>
    <s v="MB (PTUJSKA CESTA) - SLIVNICA"/>
    <x v="1"/>
    <n v="770"/>
    <n v="4885"/>
    <n v="4115"/>
    <s v="160"/>
    <s v="Hoče - Slivnica"/>
    <n v="24"/>
    <x v="0"/>
    <x v="0"/>
    <x v="0"/>
  </r>
  <r>
    <x v="0"/>
    <x v="0"/>
    <s v="1654"/>
    <s v="POČIVALIŠČE SLIVNICA"/>
    <x v="2"/>
    <n v="0"/>
    <n v="194"/>
    <n v="194"/>
    <s v="160"/>
    <s v="Hoče - Slivnica"/>
    <n v="27"/>
    <x v="1"/>
    <x v="0"/>
    <x v="0"/>
  </r>
  <r>
    <x v="0"/>
    <x v="0"/>
    <s v="0034"/>
    <s v="SLIVNICA"/>
    <x v="0"/>
    <n v="0"/>
    <n v="1757"/>
    <n v="1757"/>
    <s v="160"/>
    <s v="Hoče - Slivnica"/>
    <n v="28"/>
    <x v="0"/>
    <x v="0"/>
    <x v="0"/>
  </r>
  <r>
    <x v="0"/>
    <x v="0"/>
    <s v="0634"/>
    <s v="SLIVNICA"/>
    <x v="1"/>
    <n v="0"/>
    <n v="1749"/>
    <n v="1749"/>
    <s v="160"/>
    <s v="Hoče - Slivnica"/>
    <n v="29"/>
    <x v="0"/>
    <x v="0"/>
    <x v="0"/>
  </r>
  <r>
    <x v="0"/>
    <x v="0"/>
    <s v="0035"/>
    <s v="SLIVNICA - FRAM"/>
    <x v="0"/>
    <n v="0"/>
    <n v="590"/>
    <n v="590"/>
    <s v="160"/>
    <s v="Hoče - Slivnica"/>
    <n v="30"/>
    <x v="0"/>
    <x v="0"/>
    <x v="0"/>
  </r>
  <r>
    <x v="0"/>
    <x v="0"/>
    <s v="0035"/>
    <s v="SLIVNICA - FRAM"/>
    <x v="0"/>
    <n v="590"/>
    <n v="1910"/>
    <n v="1320"/>
    <s v="098"/>
    <s v="Rače - Fram"/>
    <n v="30"/>
    <x v="0"/>
    <x v="0"/>
    <x v="0"/>
  </r>
  <r>
    <x v="0"/>
    <x v="0"/>
    <s v="0635"/>
    <s v="SLIVNICA - FRAM"/>
    <x v="1"/>
    <n v="0"/>
    <n v="600"/>
    <n v="600"/>
    <s v="160"/>
    <s v="Hoče - Slivnica"/>
    <n v="31"/>
    <x v="0"/>
    <x v="0"/>
    <x v="0"/>
  </r>
  <r>
    <x v="0"/>
    <x v="0"/>
    <s v="0635"/>
    <s v="SLIVNICA - FRAM"/>
    <x v="1"/>
    <n v="600"/>
    <n v="1911"/>
    <n v="1311"/>
    <s v="098"/>
    <s v="Rače - Fram"/>
    <n v="31"/>
    <x v="0"/>
    <x v="0"/>
    <x v="0"/>
  </r>
  <r>
    <x v="0"/>
    <x v="0"/>
    <s v="0036"/>
    <s v="FRAM - SLOVENSKA BISTRICA"/>
    <x v="0"/>
    <n v="0"/>
    <n v="2530"/>
    <n v="2530"/>
    <s v="098"/>
    <s v="Rače - Fram"/>
    <n v="33"/>
    <x v="0"/>
    <x v="0"/>
    <x v="0"/>
  </r>
  <r>
    <x v="0"/>
    <x v="0"/>
    <s v="0036"/>
    <s v="FRAM - SLOVENSKA BISTRICA"/>
    <x v="0"/>
    <n v="2530"/>
    <n v="9733"/>
    <n v="7203"/>
    <s v="113"/>
    <s v="Slovenska Bistrica"/>
    <n v="33"/>
    <x v="0"/>
    <x v="0"/>
    <x v="0"/>
  </r>
  <r>
    <x v="0"/>
    <x v="0"/>
    <s v="0636"/>
    <s v="FRAM - SLOVENSKA BISTRICA"/>
    <x v="1"/>
    <n v="0"/>
    <n v="2520"/>
    <n v="2520"/>
    <s v="098"/>
    <s v="Rače - Fram"/>
    <n v="34"/>
    <x v="0"/>
    <x v="0"/>
    <x v="0"/>
  </r>
  <r>
    <x v="0"/>
    <x v="0"/>
    <s v="0636"/>
    <s v="FRAM - SLOVENSKA BISTRICA"/>
    <x v="1"/>
    <n v="2520"/>
    <n v="9744"/>
    <n v="7224"/>
    <s v="113"/>
    <s v="Slovenska Bistrica"/>
    <n v="34"/>
    <x v="0"/>
    <x v="0"/>
    <x v="0"/>
  </r>
  <r>
    <x v="0"/>
    <x v="0"/>
    <s v="1676"/>
    <s v="POČIVALIŠČE POLSKAVA Z"/>
    <x v="2"/>
    <n v="0"/>
    <n v="294"/>
    <n v="294"/>
    <s v="113"/>
    <s v="Slovenska Bistrica"/>
    <n v="35"/>
    <x v="1"/>
    <x v="0"/>
    <x v="0"/>
  </r>
  <r>
    <x v="0"/>
    <x v="0"/>
    <s v="1677"/>
    <s v="POČIVALIŠČE POLSKAVA V"/>
    <x v="2"/>
    <n v="0"/>
    <n v="307"/>
    <n v="307"/>
    <s v="113"/>
    <s v="Slovenska Bistrica"/>
    <n v="36"/>
    <x v="1"/>
    <x v="0"/>
    <x v="0"/>
  </r>
  <r>
    <x v="0"/>
    <x v="0"/>
    <s v="0037"/>
    <s v="SLOVENSKA BISTRICA - SLOVENSKE KONJICE"/>
    <x v="0"/>
    <n v="0"/>
    <n v="6250"/>
    <n v="6250"/>
    <s v="113"/>
    <s v="Slovenska Bistrica"/>
    <n v="39"/>
    <x v="0"/>
    <x v="0"/>
    <x v="0"/>
  </r>
  <r>
    <x v="0"/>
    <x v="0"/>
    <s v="0037"/>
    <s v="SLOVENSKA BISTRICA - SLOVENSKE KONJICE"/>
    <x v="0"/>
    <n v="6250"/>
    <n v="9117"/>
    <n v="2867"/>
    <s v="114"/>
    <s v="Slovenske Konjice"/>
    <n v="39"/>
    <x v="0"/>
    <x v="1"/>
    <x v="1"/>
  </r>
  <r>
    <x v="0"/>
    <x v="0"/>
    <s v="0637"/>
    <s v="SLOVENSKA BISTRICA - SLOVENSKE KONJICE"/>
    <x v="1"/>
    <n v="0"/>
    <n v="6250"/>
    <n v="6250"/>
    <s v="113"/>
    <s v="Slovenska Bistrica"/>
    <n v="40"/>
    <x v="0"/>
    <x v="0"/>
    <x v="0"/>
  </r>
  <r>
    <x v="0"/>
    <x v="0"/>
    <s v="0637"/>
    <s v="SLOVENSKA BISTRICA - SLOVENSKE KONJICE"/>
    <x v="1"/>
    <n v="6250"/>
    <n v="9112"/>
    <n v="2862"/>
    <s v="114"/>
    <s v="Slovenske Konjice"/>
    <n v="40"/>
    <x v="0"/>
    <x v="1"/>
    <x v="1"/>
  </r>
  <r>
    <x v="0"/>
    <x v="0"/>
    <s v="1656"/>
    <s v="POČIVALIŠČE TEPANJE Z"/>
    <x v="2"/>
    <n v="0"/>
    <n v="397"/>
    <n v="397"/>
    <s v="114"/>
    <s v="Slovenske Konjice"/>
    <n v="41"/>
    <x v="1"/>
    <x v="1"/>
    <x v="1"/>
  </r>
  <r>
    <x v="0"/>
    <x v="0"/>
    <s v="1657"/>
    <s v="POČIVALIŠČE TEPANJE V"/>
    <x v="2"/>
    <n v="0"/>
    <n v="403"/>
    <n v="403"/>
    <s v="114"/>
    <s v="Slovenske Konjice"/>
    <n v="42"/>
    <x v="1"/>
    <x v="1"/>
    <x v="1"/>
  </r>
  <r>
    <x v="0"/>
    <x v="0"/>
    <s v="0038"/>
    <s v="SLOVENSKE KONJICE - DRAMLJE"/>
    <x v="0"/>
    <n v="0"/>
    <n v="5740"/>
    <n v="5740"/>
    <s v="114"/>
    <s v="Slovenske Konjice"/>
    <n v="44"/>
    <x v="0"/>
    <x v="1"/>
    <x v="1"/>
  </r>
  <r>
    <x v="0"/>
    <x v="0"/>
    <s v="0038"/>
    <s v="SLOVENSKE KONJICE - DRAMLJE"/>
    <x v="0"/>
    <n v="5740"/>
    <n v="10886"/>
    <n v="5146"/>
    <s v="120"/>
    <s v="Šentjur"/>
    <n v="44"/>
    <x v="0"/>
    <x v="1"/>
    <x v="1"/>
  </r>
  <r>
    <x v="0"/>
    <x v="0"/>
    <s v="0638"/>
    <s v="SLOVENSKE KONJICE - DRAMLJE"/>
    <x v="1"/>
    <n v="0"/>
    <n v="5790"/>
    <n v="5790"/>
    <s v="114"/>
    <s v="Slovenske Konjice"/>
    <n v="45"/>
    <x v="0"/>
    <x v="1"/>
    <x v="1"/>
  </r>
  <r>
    <x v="0"/>
    <x v="0"/>
    <s v="0638"/>
    <s v="SLOVENSKE KONJICE - DRAMLJE"/>
    <x v="1"/>
    <n v="5790"/>
    <n v="10905"/>
    <n v="5115"/>
    <s v="120"/>
    <s v="Šentjur"/>
    <n v="45"/>
    <x v="0"/>
    <x v="1"/>
    <x v="1"/>
  </r>
  <r>
    <x v="0"/>
    <x v="0"/>
    <s v="0039"/>
    <s v="DRAMLJE - CELJE"/>
    <x v="0"/>
    <n v="0"/>
    <n v="3220"/>
    <n v="3220"/>
    <s v="120"/>
    <s v="Šentjur"/>
    <n v="47"/>
    <x v="0"/>
    <x v="1"/>
    <x v="1"/>
  </r>
  <r>
    <x v="0"/>
    <x v="0"/>
    <s v="0039"/>
    <s v="DRAMLJE - CELJE"/>
    <x v="0"/>
    <n v="3220"/>
    <n v="8438"/>
    <n v="5218"/>
    <s v="011"/>
    <s v="Celje"/>
    <n v="47"/>
    <x v="0"/>
    <x v="1"/>
    <x v="1"/>
  </r>
  <r>
    <x v="0"/>
    <x v="0"/>
    <s v="0639"/>
    <s v="DRAMLJE - CELJE"/>
    <x v="1"/>
    <n v="0"/>
    <n v="3200"/>
    <n v="3200"/>
    <s v="120"/>
    <s v="Šentjur"/>
    <n v="48"/>
    <x v="0"/>
    <x v="1"/>
    <x v="1"/>
  </r>
  <r>
    <x v="0"/>
    <x v="0"/>
    <s v="0639"/>
    <s v="DRAMLJE - CELJE"/>
    <x v="1"/>
    <n v="3200"/>
    <n v="8450"/>
    <n v="5250"/>
    <s v="011"/>
    <s v="Celje"/>
    <n v="48"/>
    <x v="0"/>
    <x v="1"/>
    <x v="1"/>
  </r>
  <r>
    <x v="0"/>
    <x v="0"/>
    <s v="1658"/>
    <s v="POČIVALIŠČE ZIMA S"/>
    <x v="2"/>
    <n v="0"/>
    <n v="205"/>
    <n v="205"/>
    <s v="120"/>
    <s v="Šentjur"/>
    <n v="49"/>
    <x v="1"/>
    <x v="1"/>
    <x v="1"/>
  </r>
  <r>
    <x v="0"/>
    <x v="0"/>
    <s v="1659"/>
    <s v="POČIVALIŠČE ZIMA J"/>
    <x v="2"/>
    <n v="0"/>
    <n v="223"/>
    <n v="223"/>
    <s v="120"/>
    <s v="Šentjur"/>
    <n v="50"/>
    <x v="1"/>
    <x v="1"/>
    <x v="1"/>
  </r>
  <r>
    <x v="0"/>
    <x v="0"/>
    <s v="0040"/>
    <s v="CELJE - ARJA VAS"/>
    <x v="0"/>
    <n v="0"/>
    <n v="5880"/>
    <n v="5880"/>
    <s v="011"/>
    <s v="Celje"/>
    <n v="53"/>
    <x v="0"/>
    <x v="1"/>
    <x v="1"/>
  </r>
  <r>
    <x v="0"/>
    <x v="0"/>
    <s v="0040"/>
    <s v="CELJE - ARJA VAS"/>
    <x v="0"/>
    <n v="5880"/>
    <n v="7509"/>
    <n v="1629"/>
    <s v="190"/>
    <s v="Žalec"/>
    <n v="53"/>
    <x v="0"/>
    <x v="1"/>
    <x v="1"/>
  </r>
  <r>
    <x v="0"/>
    <x v="0"/>
    <s v="0640"/>
    <s v="CELJE - ARJA VAS"/>
    <x v="1"/>
    <n v="0"/>
    <n v="5880"/>
    <n v="5880"/>
    <s v="011"/>
    <s v="Celje"/>
    <n v="54"/>
    <x v="0"/>
    <x v="1"/>
    <x v="1"/>
  </r>
  <r>
    <x v="0"/>
    <x v="0"/>
    <s v="0640"/>
    <s v="CELJE - ARJA VAS"/>
    <x v="1"/>
    <n v="5880"/>
    <n v="7504"/>
    <n v="1624"/>
    <s v="190"/>
    <s v="Žalec"/>
    <n v="54"/>
    <x v="0"/>
    <x v="1"/>
    <x v="1"/>
  </r>
  <r>
    <x v="0"/>
    <x v="0"/>
    <s v="1660"/>
    <s v="POČIVALIŠČE LOPATA S"/>
    <x v="2"/>
    <n v="0"/>
    <n v="427"/>
    <n v="427"/>
    <s v="011"/>
    <s v="Celje"/>
    <n v="56"/>
    <x v="1"/>
    <x v="1"/>
    <x v="1"/>
  </r>
  <r>
    <x v="0"/>
    <x v="0"/>
    <s v="1661"/>
    <s v="POČIVALIŠČE LOPATA J"/>
    <x v="2"/>
    <n v="0"/>
    <n v="973"/>
    <n v="973"/>
    <s v="011"/>
    <s v="Celje"/>
    <n v="57"/>
    <x v="1"/>
    <x v="1"/>
    <x v="1"/>
  </r>
  <r>
    <x v="0"/>
    <x v="0"/>
    <s v="0041"/>
    <s v="ARJA VAS - ŠENTRUPERT"/>
    <x v="0"/>
    <n v="0"/>
    <n v="7290"/>
    <n v="7290"/>
    <s v="190"/>
    <s v="Žalec"/>
    <n v="59"/>
    <x v="0"/>
    <x v="1"/>
    <x v="1"/>
  </r>
  <r>
    <x v="0"/>
    <x v="0"/>
    <s v="0041"/>
    <s v="ARJA VAS - ŠENTRUPERT"/>
    <x v="0"/>
    <n v="7290"/>
    <n v="8310"/>
    <n v="1020"/>
    <s v="173"/>
    <s v="Polzela"/>
    <n v="59"/>
    <x v="0"/>
    <x v="1"/>
    <x v="1"/>
  </r>
  <r>
    <x v="0"/>
    <x v="0"/>
    <s v="0041"/>
    <s v="ARJA VAS - ŠENTRUPERT"/>
    <x v="0"/>
    <n v="8310"/>
    <n v="9651"/>
    <n v="1341"/>
    <s v="151"/>
    <s v="Braslovče"/>
    <n v="59"/>
    <x v="0"/>
    <x v="1"/>
    <x v="1"/>
  </r>
  <r>
    <x v="0"/>
    <x v="0"/>
    <s v="0641"/>
    <s v="ARJA VAS - ŠENTRUPERT"/>
    <x v="1"/>
    <n v="0"/>
    <n v="7300"/>
    <n v="7300"/>
    <s v="190"/>
    <s v="Žalec"/>
    <n v="60"/>
    <x v="0"/>
    <x v="1"/>
    <x v="1"/>
  </r>
  <r>
    <x v="0"/>
    <x v="0"/>
    <s v="0641"/>
    <s v="ARJA VAS - ŠENTRUPERT"/>
    <x v="1"/>
    <n v="7300"/>
    <n v="8290"/>
    <n v="990"/>
    <s v="173"/>
    <s v="Polzela"/>
    <n v="60"/>
    <x v="0"/>
    <x v="1"/>
    <x v="1"/>
  </r>
  <r>
    <x v="0"/>
    <x v="0"/>
    <s v="0641"/>
    <s v="ARJA VAS - ŠENTRUPERT"/>
    <x v="1"/>
    <n v="8290"/>
    <n v="9645"/>
    <n v="1355"/>
    <s v="151"/>
    <s v="Braslovče"/>
    <n v="60"/>
    <x v="0"/>
    <x v="1"/>
    <x v="1"/>
  </r>
  <r>
    <x v="0"/>
    <x v="0"/>
    <s v="0042"/>
    <s v="ŠENTRUPERT - VRANSKO"/>
    <x v="0"/>
    <n v="0"/>
    <n v="4220"/>
    <n v="4220"/>
    <s v="151"/>
    <s v="Braslovče"/>
    <n v="63"/>
    <x v="0"/>
    <x v="1"/>
    <x v="1"/>
  </r>
  <r>
    <x v="0"/>
    <x v="0"/>
    <s v="0042"/>
    <s v="ŠENTRUPERT - VRANSKO"/>
    <x v="0"/>
    <n v="4220"/>
    <n v="5210"/>
    <n v="990"/>
    <s v="184"/>
    <s v="Tabor"/>
    <n v="63"/>
    <x v="0"/>
    <x v="1"/>
    <x v="1"/>
  </r>
  <r>
    <x v="0"/>
    <x v="0"/>
    <s v="0042"/>
    <s v="ŠENTRUPERT - VRANSKO"/>
    <x v="0"/>
    <n v="5210"/>
    <n v="7898"/>
    <n v="2688"/>
    <s v="189"/>
    <s v="Vransko"/>
    <n v="63"/>
    <x v="0"/>
    <x v="1"/>
    <x v="1"/>
  </r>
  <r>
    <x v="0"/>
    <x v="0"/>
    <s v="0642"/>
    <s v="ŠENTRUPERT - VRANSKO"/>
    <x v="1"/>
    <n v="0"/>
    <n v="4220"/>
    <n v="4220"/>
    <s v="151"/>
    <s v="Braslovče"/>
    <n v="65"/>
    <x v="0"/>
    <x v="1"/>
    <x v="1"/>
  </r>
  <r>
    <x v="0"/>
    <x v="0"/>
    <s v="0642"/>
    <s v="ŠENTRUPERT - VRANSKO"/>
    <x v="1"/>
    <n v="4220"/>
    <n v="5210"/>
    <n v="990"/>
    <s v="184"/>
    <s v="Tabor"/>
    <n v="65"/>
    <x v="0"/>
    <x v="1"/>
    <x v="1"/>
  </r>
  <r>
    <x v="0"/>
    <x v="0"/>
    <s v="0642"/>
    <s v="ŠENTRUPERT - VRANSKO"/>
    <x v="1"/>
    <n v="5210"/>
    <n v="7878"/>
    <n v="2668"/>
    <s v="189"/>
    <s v="Vransko"/>
    <n v="65"/>
    <x v="0"/>
    <x v="1"/>
    <x v="1"/>
  </r>
  <r>
    <x v="0"/>
    <x v="0"/>
    <s v="0043"/>
    <s v="VRANSKO - TROJANE"/>
    <x v="0"/>
    <n v="0"/>
    <n v="6410"/>
    <n v="6410"/>
    <s v="189"/>
    <s v="Vransko"/>
    <n v="68"/>
    <x v="0"/>
    <x v="1"/>
    <x v="1"/>
  </r>
  <r>
    <x v="0"/>
    <x v="0"/>
    <s v="0043"/>
    <s v="VRANSKO - TROJANE"/>
    <x v="0"/>
    <n v="6410"/>
    <n v="8290"/>
    <n v="1880"/>
    <s v="043"/>
    <s v="Kamnik"/>
    <n v="68"/>
    <x v="0"/>
    <x v="2"/>
    <x v="2"/>
  </r>
  <r>
    <x v="0"/>
    <x v="0"/>
    <s v="0043"/>
    <s v="VRANSKO - TROJANE"/>
    <x v="0"/>
    <n v="8290"/>
    <n v="8590"/>
    <n v="300"/>
    <s v="142"/>
    <s v="Zagorje ob Savi"/>
    <n v="68"/>
    <x v="0"/>
    <x v="3"/>
    <x v="3"/>
  </r>
  <r>
    <x v="0"/>
    <x v="0"/>
    <s v="0043"/>
    <s v="VRANSKO - TROJANE"/>
    <x v="0"/>
    <n v="8590"/>
    <n v="9600"/>
    <n v="1010"/>
    <s v="068"/>
    <s v="Lukovica"/>
    <n v="68"/>
    <x v="0"/>
    <x v="2"/>
    <x v="2"/>
  </r>
  <r>
    <x v="0"/>
    <x v="0"/>
    <s v="0043"/>
    <s v="VRANSKO - TROJANE"/>
    <x v="0"/>
    <n v="9600"/>
    <n v="9921"/>
    <n v="321"/>
    <s v="142"/>
    <s v="Zagorje ob Savi"/>
    <n v="68"/>
    <x v="0"/>
    <x v="3"/>
    <x v="3"/>
  </r>
  <r>
    <x v="0"/>
    <x v="0"/>
    <s v="0643"/>
    <s v="VRANSKO - TROJANE"/>
    <x v="1"/>
    <n v="0"/>
    <n v="6320"/>
    <n v="6320"/>
    <s v="189"/>
    <s v="Vransko"/>
    <n v="69"/>
    <x v="0"/>
    <x v="1"/>
    <x v="1"/>
  </r>
  <r>
    <x v="0"/>
    <x v="0"/>
    <s v="0643"/>
    <s v="VRANSKO - TROJANE"/>
    <x v="1"/>
    <n v="6320"/>
    <n v="8320"/>
    <n v="2000"/>
    <s v="043"/>
    <s v="Kamnik"/>
    <n v="69"/>
    <x v="0"/>
    <x v="2"/>
    <x v="2"/>
  </r>
  <r>
    <x v="0"/>
    <x v="0"/>
    <s v="0643"/>
    <s v="VRANSKO - TROJANE"/>
    <x v="1"/>
    <n v="8320"/>
    <n v="8620"/>
    <n v="300"/>
    <s v="142"/>
    <s v="Zagorje ob Savi"/>
    <n v="69"/>
    <x v="0"/>
    <x v="3"/>
    <x v="3"/>
  </r>
  <r>
    <x v="0"/>
    <x v="0"/>
    <s v="0643"/>
    <s v="VRANSKO - TROJANE"/>
    <x v="1"/>
    <n v="8620"/>
    <n v="9590"/>
    <n v="970"/>
    <s v="068"/>
    <s v="Lukovica"/>
    <n v="69"/>
    <x v="0"/>
    <x v="2"/>
    <x v="2"/>
  </r>
  <r>
    <x v="0"/>
    <x v="0"/>
    <s v="0643"/>
    <s v="VRANSKO - TROJANE"/>
    <x v="1"/>
    <n v="9590"/>
    <n v="9944"/>
    <n v="354"/>
    <s v="142"/>
    <s v="Zagorje ob Savi"/>
    <n v="69"/>
    <x v="0"/>
    <x v="3"/>
    <x v="3"/>
  </r>
  <r>
    <x v="0"/>
    <x v="0"/>
    <s v="0067"/>
    <s v="TROJANE - BLAGOVICA"/>
    <x v="0"/>
    <n v="0"/>
    <n v="8706"/>
    <n v="8706"/>
    <s v="068"/>
    <s v="Lukovica"/>
    <n v="71"/>
    <x v="0"/>
    <x v="2"/>
    <x v="2"/>
  </r>
  <r>
    <x v="0"/>
    <x v="0"/>
    <s v="0667"/>
    <s v="TROJANE - BLAGOVICA"/>
    <x v="1"/>
    <n v="0"/>
    <n v="8706"/>
    <n v="8706"/>
    <s v="068"/>
    <s v="Lukovica"/>
    <n v="72"/>
    <x v="0"/>
    <x v="2"/>
    <x v="2"/>
  </r>
  <r>
    <x v="0"/>
    <x v="0"/>
    <s v="0044"/>
    <s v="BLAGOVICA - KRTINA"/>
    <x v="0"/>
    <n v="0"/>
    <n v="11570"/>
    <n v="11570"/>
    <s v="068"/>
    <s v="Lukovica"/>
    <n v="74"/>
    <x v="0"/>
    <x v="2"/>
    <x v="2"/>
  </r>
  <r>
    <x v="0"/>
    <x v="0"/>
    <s v="0044"/>
    <s v="BLAGOVICA - KRTINA"/>
    <x v="0"/>
    <n v="11570"/>
    <n v="12457"/>
    <n v="887"/>
    <s v="023"/>
    <s v="Domžale"/>
    <n v="74"/>
    <x v="0"/>
    <x v="2"/>
    <x v="2"/>
  </r>
  <r>
    <x v="0"/>
    <x v="0"/>
    <s v="0644"/>
    <s v="BLAGOVICA - KRTINA"/>
    <x v="1"/>
    <n v="0"/>
    <n v="11570"/>
    <n v="11570"/>
    <s v="068"/>
    <s v="Lukovica"/>
    <n v="76"/>
    <x v="0"/>
    <x v="2"/>
    <x v="2"/>
  </r>
  <r>
    <x v="0"/>
    <x v="0"/>
    <s v="0644"/>
    <s v="BLAGOVICA - KRTINA"/>
    <x v="1"/>
    <n v="11570"/>
    <n v="12448"/>
    <n v="878"/>
    <s v="023"/>
    <s v="Domžale"/>
    <n v="76"/>
    <x v="0"/>
    <x v="2"/>
    <x v="2"/>
  </r>
  <r>
    <x v="0"/>
    <x v="0"/>
    <s v="1682"/>
    <s v="POČIVALIŠČE LUKOVICA Z"/>
    <x v="2"/>
    <n v="0"/>
    <n v="533"/>
    <n v="533"/>
    <s v="068"/>
    <s v="Lukovica"/>
    <n v="79"/>
    <x v="1"/>
    <x v="2"/>
    <x v="2"/>
  </r>
  <r>
    <x v="0"/>
    <x v="0"/>
    <s v="1683"/>
    <s v="POČIVALIŠČE LUKOVICA V"/>
    <x v="2"/>
    <n v="0"/>
    <n v="451"/>
    <n v="451"/>
    <s v="068"/>
    <s v="Lukovica"/>
    <n v="80"/>
    <x v="1"/>
    <x v="2"/>
    <x v="2"/>
  </r>
  <r>
    <x v="0"/>
    <x v="0"/>
    <s v="0045"/>
    <s v="KRTINA - DOMŽALE"/>
    <x v="0"/>
    <n v="0"/>
    <n v="3505"/>
    <n v="3505"/>
    <s v="023"/>
    <s v="Domžale"/>
    <n v="82"/>
    <x v="0"/>
    <x v="2"/>
    <x v="2"/>
  </r>
  <r>
    <x v="0"/>
    <x v="0"/>
    <s v="0645"/>
    <s v="KRTINA - DOMŽALE"/>
    <x v="1"/>
    <n v="0"/>
    <n v="3510"/>
    <n v="3510"/>
    <s v="023"/>
    <s v="Domžale"/>
    <n v="83"/>
    <x v="0"/>
    <x v="2"/>
    <x v="2"/>
  </r>
  <r>
    <x v="0"/>
    <x v="0"/>
    <s v="0046"/>
    <s v="DOMŽALE - ŠENTJAKOB"/>
    <x v="0"/>
    <n v="0"/>
    <n v="4270"/>
    <n v="4270"/>
    <s v="023"/>
    <s v="Domžale"/>
    <n v="85"/>
    <x v="0"/>
    <x v="2"/>
    <x v="2"/>
  </r>
  <r>
    <x v="0"/>
    <x v="0"/>
    <s v="0046"/>
    <s v="DOMŽALE - ŠENTJAKOB"/>
    <x v="0"/>
    <n v="4270"/>
    <n v="5381"/>
    <n v="1111"/>
    <s v="061"/>
    <s v="Ljubljana"/>
    <n v="85"/>
    <x v="0"/>
    <x v="2"/>
    <x v="2"/>
  </r>
  <r>
    <x v="0"/>
    <x v="0"/>
    <s v="0646"/>
    <s v="DOMŽALE - ŠENTJAKOB"/>
    <x v="1"/>
    <n v="0"/>
    <n v="4300"/>
    <n v="4300"/>
    <s v="023"/>
    <s v="Domžale"/>
    <n v="86"/>
    <x v="0"/>
    <x v="2"/>
    <x v="2"/>
  </r>
  <r>
    <x v="0"/>
    <x v="0"/>
    <s v="0646"/>
    <s v="DOMŽALE - ŠENTJAKOB"/>
    <x v="1"/>
    <n v="4300"/>
    <n v="5369"/>
    <n v="1069"/>
    <s v="061"/>
    <s v="Ljubljana"/>
    <n v="86"/>
    <x v="0"/>
    <x v="2"/>
    <x v="2"/>
  </r>
  <r>
    <x v="0"/>
    <x v="0"/>
    <s v="0047"/>
    <s v="ŠENTJAKOB - LJ (ZADOBROVA)"/>
    <x v="0"/>
    <n v="0"/>
    <n v="2866"/>
    <n v="2866"/>
    <s v="061"/>
    <s v="Ljubljana"/>
    <n v="88"/>
    <x v="0"/>
    <x v="2"/>
    <x v="2"/>
  </r>
  <r>
    <x v="0"/>
    <x v="0"/>
    <s v="0647"/>
    <s v="ŠENTJAKOB - LJ (ZADOBROVA)"/>
    <x v="1"/>
    <n v="0"/>
    <n v="2883"/>
    <n v="2883"/>
    <s v="061"/>
    <s v="Ljubljana"/>
    <n v="89"/>
    <x v="0"/>
    <x v="2"/>
    <x v="2"/>
  </r>
  <r>
    <x v="0"/>
    <x v="0"/>
    <s v="0048"/>
    <s v="LJ (ZADOBROVA - ZALOŠKA CESTA)"/>
    <x v="0"/>
    <n v="0"/>
    <n v="1331"/>
    <n v="1331"/>
    <s v="061"/>
    <s v="Ljubljana"/>
    <n v="92"/>
    <x v="0"/>
    <x v="2"/>
    <x v="2"/>
  </r>
  <r>
    <x v="0"/>
    <x v="0"/>
    <s v="0648"/>
    <s v="LJ (ZADOBROVA - ZALOŠKA CESTA)"/>
    <x v="1"/>
    <n v="0"/>
    <n v="1318"/>
    <n v="1318"/>
    <s v="061"/>
    <s v="Ljubljana"/>
    <n v="93"/>
    <x v="0"/>
    <x v="2"/>
    <x v="2"/>
  </r>
  <r>
    <x v="0"/>
    <x v="0"/>
    <s v="0049"/>
    <s v="LJ (ZALOŠKA - LITIJSKA CESTA)"/>
    <x v="0"/>
    <n v="0"/>
    <n v="1275"/>
    <n v="1275"/>
    <s v="061"/>
    <s v="Ljubljana"/>
    <n v="96"/>
    <x v="0"/>
    <x v="2"/>
    <x v="2"/>
  </r>
  <r>
    <x v="0"/>
    <x v="0"/>
    <s v="0649"/>
    <s v="LJ (ZALOŠKA - LITIJSKA CESTA)"/>
    <x v="1"/>
    <n v="0"/>
    <n v="1274"/>
    <n v="1274"/>
    <s v="061"/>
    <s v="Ljubljana"/>
    <n v="97"/>
    <x v="0"/>
    <x v="2"/>
    <x v="2"/>
  </r>
  <r>
    <x v="0"/>
    <x v="0"/>
    <s v="0050"/>
    <s v="LJ (LITIJSKA CESTA - MALENCE)"/>
    <x v="0"/>
    <n v="0"/>
    <n v="3981"/>
    <n v="3981"/>
    <s v="061"/>
    <s v="Ljubljana"/>
    <n v="99"/>
    <x v="0"/>
    <x v="2"/>
    <x v="2"/>
  </r>
  <r>
    <x v="0"/>
    <x v="0"/>
    <s v="0650"/>
    <s v="LJ (LITIJSKA CESTA - MALENCE)"/>
    <x v="1"/>
    <n v="0"/>
    <n v="3968"/>
    <n v="3968"/>
    <s v="061"/>
    <s v="Ljubljana"/>
    <n v="100"/>
    <x v="0"/>
    <x v="2"/>
    <x v="2"/>
  </r>
  <r>
    <x v="0"/>
    <x v="0"/>
    <s v="0019"/>
    <s v="LJ (MALENCE - DOLENJSKA CESTA)"/>
    <x v="0"/>
    <n v="0"/>
    <n v="457"/>
    <n v="457"/>
    <s v="061"/>
    <s v="Ljubljana"/>
    <n v="102"/>
    <x v="0"/>
    <x v="2"/>
    <x v="2"/>
  </r>
  <r>
    <x v="0"/>
    <x v="0"/>
    <s v="0619"/>
    <s v="LJ (MALENCE - DOLENJSKA CESTA)"/>
    <x v="1"/>
    <n v="0"/>
    <n v="631"/>
    <n v="631"/>
    <s v="061"/>
    <s v="Ljubljana"/>
    <n v="103"/>
    <x v="0"/>
    <x v="2"/>
    <x v="2"/>
  </r>
  <r>
    <x v="0"/>
    <x v="0"/>
    <s v="0018"/>
    <s v="LJ (DOLENJSKA - BARJANSKA CESTA)"/>
    <x v="0"/>
    <n v="0"/>
    <n v="3937"/>
    <n v="3937"/>
    <s v="061"/>
    <s v="Ljubljana"/>
    <n v="105"/>
    <x v="0"/>
    <x v="2"/>
    <x v="2"/>
  </r>
  <r>
    <x v="0"/>
    <x v="0"/>
    <s v="0618"/>
    <s v="LJ (DOLENJSKA - BARJANSKA CESTA)"/>
    <x v="1"/>
    <n v="0"/>
    <n v="3935"/>
    <n v="3935"/>
    <s v="061"/>
    <s v="Ljubljana"/>
    <n v="106"/>
    <x v="0"/>
    <x v="2"/>
    <x v="2"/>
  </r>
  <r>
    <x v="0"/>
    <x v="0"/>
    <s v="0017"/>
    <s v="LJ (BARJANSKA CESTA - VIČ)"/>
    <x v="0"/>
    <n v="0"/>
    <n v="2753"/>
    <n v="2753"/>
    <s v="061"/>
    <s v="Ljubljana"/>
    <n v="109"/>
    <x v="0"/>
    <x v="2"/>
    <x v="2"/>
  </r>
  <r>
    <x v="0"/>
    <x v="0"/>
    <s v="0617"/>
    <s v="LJ (BARJANSKA CESTA - VIČ)"/>
    <x v="1"/>
    <n v="0"/>
    <n v="2752"/>
    <n v="2752"/>
    <s v="061"/>
    <s v="Ljubljana"/>
    <n v="110"/>
    <x v="0"/>
    <x v="2"/>
    <x v="2"/>
  </r>
  <r>
    <x v="0"/>
    <x v="0"/>
    <s v="1662"/>
    <s v="POČIVALIŠČE BARJE S"/>
    <x v="2"/>
    <n v="0"/>
    <n v="644"/>
    <n v="644"/>
    <s v="061"/>
    <s v="Ljubljana"/>
    <n v="111"/>
    <x v="1"/>
    <x v="2"/>
    <x v="2"/>
  </r>
  <r>
    <x v="0"/>
    <x v="0"/>
    <s v="1663"/>
    <s v="POČIVALIŠČE BARJE J"/>
    <x v="2"/>
    <n v="0"/>
    <n v="682"/>
    <n v="682"/>
    <s v="061"/>
    <s v="Ljubljana"/>
    <n v="112"/>
    <x v="1"/>
    <x v="2"/>
    <x v="2"/>
  </r>
  <r>
    <x v="0"/>
    <x v="0"/>
    <s v="0016"/>
    <s v="LJ (VIČ - KOZARJE)"/>
    <x v="0"/>
    <n v="0"/>
    <n v="803"/>
    <n v="803"/>
    <s v="061"/>
    <s v="Ljubljana"/>
    <n v="114"/>
    <x v="0"/>
    <x v="2"/>
    <x v="2"/>
  </r>
  <r>
    <x v="0"/>
    <x v="0"/>
    <s v="0616"/>
    <s v="LJ (VIČ - KOZARJE)"/>
    <x v="1"/>
    <n v="0"/>
    <n v="949"/>
    <n v="949"/>
    <s v="061"/>
    <s v="Ljubljana"/>
    <n v="115"/>
    <x v="0"/>
    <x v="2"/>
    <x v="2"/>
  </r>
  <r>
    <x v="0"/>
    <x v="0"/>
    <s v="0051"/>
    <s v="LJ (KOZARJE) - BREZOVICA"/>
    <x v="0"/>
    <n v="0"/>
    <n v="2408"/>
    <n v="2408"/>
    <s v="061"/>
    <s v="Ljubljana"/>
    <n v="116"/>
    <x v="0"/>
    <x v="2"/>
    <x v="2"/>
  </r>
  <r>
    <x v="0"/>
    <x v="0"/>
    <s v="0651"/>
    <s v="LJ (KOZARJE) - BREZOVICA"/>
    <x v="1"/>
    <n v="0"/>
    <n v="2180"/>
    <n v="2180"/>
    <s v="061"/>
    <s v="Ljubljana"/>
    <n v="117"/>
    <x v="0"/>
    <x v="2"/>
    <x v="2"/>
  </r>
  <r>
    <x v="0"/>
    <x v="0"/>
    <s v="0052"/>
    <s v="BREZOVICA - VRHNIKA"/>
    <x v="0"/>
    <n v="0"/>
    <n v="250"/>
    <n v="250"/>
    <s v="061"/>
    <s v="Ljubljana"/>
    <n v="119"/>
    <x v="0"/>
    <x v="2"/>
    <x v="2"/>
  </r>
  <r>
    <x v="0"/>
    <x v="0"/>
    <s v="0052"/>
    <s v="BREZOVICA - VRHNIKA"/>
    <x v="0"/>
    <n v="250"/>
    <n v="2630"/>
    <n v="2380"/>
    <s v="008"/>
    <s v="Brezovica"/>
    <n v="119"/>
    <x v="0"/>
    <x v="2"/>
    <x v="2"/>
  </r>
  <r>
    <x v="0"/>
    <x v="0"/>
    <s v="0052"/>
    <s v="BREZOVICA - VRHNIKA"/>
    <x v="0"/>
    <n v="2630"/>
    <n v="7210"/>
    <n v="4580"/>
    <s v="208"/>
    <s v="Log - Dragomer"/>
    <n v="119"/>
    <x v="0"/>
    <x v="2"/>
    <x v="2"/>
  </r>
  <r>
    <x v="0"/>
    <x v="0"/>
    <s v="0052"/>
    <s v="BREZOVICA - VRHNIKA"/>
    <x v="0"/>
    <n v="7210"/>
    <n v="12427"/>
    <n v="5217"/>
    <s v="140"/>
    <s v="Vrhnika"/>
    <n v="119"/>
    <x v="0"/>
    <x v="2"/>
    <x v="2"/>
  </r>
  <r>
    <x v="0"/>
    <x v="0"/>
    <s v="0652"/>
    <s v="BREZOVICA - VRHNIKA"/>
    <x v="1"/>
    <n v="0"/>
    <n v="240"/>
    <n v="240"/>
    <s v="061"/>
    <s v="Ljubljana"/>
    <n v="121"/>
    <x v="0"/>
    <x v="2"/>
    <x v="2"/>
  </r>
  <r>
    <x v="0"/>
    <x v="0"/>
    <s v="0652"/>
    <s v="BREZOVICA - VRHNIKA"/>
    <x v="1"/>
    <n v="240"/>
    <n v="2630"/>
    <n v="2390"/>
    <s v="008"/>
    <s v="Brezovica"/>
    <n v="121"/>
    <x v="0"/>
    <x v="2"/>
    <x v="2"/>
  </r>
  <r>
    <x v="0"/>
    <x v="0"/>
    <s v="0652"/>
    <s v="BREZOVICA - VRHNIKA"/>
    <x v="1"/>
    <n v="2630"/>
    <n v="7210"/>
    <n v="4580"/>
    <s v="208"/>
    <s v="Log - Dragomer"/>
    <n v="121"/>
    <x v="0"/>
    <x v="2"/>
    <x v="2"/>
  </r>
  <r>
    <x v="0"/>
    <x v="0"/>
    <s v="0652"/>
    <s v="BREZOVICA - VRHNIKA"/>
    <x v="1"/>
    <n v="7210"/>
    <n v="12405"/>
    <n v="5195"/>
    <s v="140"/>
    <s v="Vrhnika"/>
    <n v="121"/>
    <x v="0"/>
    <x v="2"/>
    <x v="2"/>
  </r>
  <r>
    <x v="0"/>
    <x v="0"/>
    <s v="0053"/>
    <s v="VRHNIKA - LOGATEC"/>
    <x v="0"/>
    <n v="0"/>
    <n v="6340"/>
    <n v="6340"/>
    <s v="140"/>
    <s v="Vrhnika"/>
    <n v="124"/>
    <x v="0"/>
    <x v="2"/>
    <x v="2"/>
  </r>
  <r>
    <x v="0"/>
    <x v="0"/>
    <s v="0053"/>
    <s v="VRHNIKA - LOGATEC"/>
    <x v="0"/>
    <n v="6340"/>
    <n v="8282"/>
    <n v="1942"/>
    <s v="064"/>
    <s v="Logatec"/>
    <n v="124"/>
    <x v="0"/>
    <x v="2"/>
    <x v="2"/>
  </r>
  <r>
    <x v="0"/>
    <x v="0"/>
    <s v="0653"/>
    <s v="VRHNIKA - LOGATEC"/>
    <x v="1"/>
    <n v="0"/>
    <n v="6350"/>
    <n v="6350"/>
    <s v="140"/>
    <s v="Vrhnika"/>
    <n v="125"/>
    <x v="0"/>
    <x v="2"/>
    <x v="2"/>
  </r>
  <r>
    <x v="0"/>
    <x v="0"/>
    <s v="0653"/>
    <s v="VRHNIKA - LOGATEC"/>
    <x v="1"/>
    <n v="6350"/>
    <n v="8286"/>
    <n v="1936"/>
    <s v="064"/>
    <s v="Logatec"/>
    <n v="125"/>
    <x v="0"/>
    <x v="2"/>
    <x v="2"/>
  </r>
  <r>
    <x v="0"/>
    <x v="0"/>
    <s v="0054"/>
    <s v="LOGATEC - UNEC"/>
    <x v="0"/>
    <n v="0"/>
    <n v="6650"/>
    <n v="6650"/>
    <s v="064"/>
    <s v="Logatec"/>
    <n v="127"/>
    <x v="0"/>
    <x v="2"/>
    <x v="2"/>
  </r>
  <r>
    <x v="0"/>
    <x v="0"/>
    <s v="0054"/>
    <s v="LOGATEC - UNEC"/>
    <x v="0"/>
    <n v="6650"/>
    <n v="10411"/>
    <n v="3761"/>
    <s v="013"/>
    <s v="Cerknica"/>
    <n v="127"/>
    <x v="0"/>
    <x v="4"/>
    <x v="4"/>
  </r>
  <r>
    <x v="0"/>
    <x v="0"/>
    <s v="0654"/>
    <s v="LOGATEC - UNEC"/>
    <x v="1"/>
    <n v="0"/>
    <n v="6630"/>
    <n v="6630"/>
    <s v="064"/>
    <s v="Logatec"/>
    <n v="128"/>
    <x v="0"/>
    <x v="2"/>
    <x v="2"/>
  </r>
  <r>
    <x v="0"/>
    <x v="0"/>
    <s v="0654"/>
    <s v="LOGATEC - UNEC"/>
    <x v="1"/>
    <n v="6630"/>
    <n v="10418"/>
    <n v="3788"/>
    <s v="013"/>
    <s v="Cerknica"/>
    <n v="128"/>
    <x v="0"/>
    <x v="4"/>
    <x v="4"/>
  </r>
  <r>
    <x v="0"/>
    <x v="0"/>
    <s v="1664"/>
    <s v="POČIVALIŠČE LOM Z"/>
    <x v="2"/>
    <n v="0"/>
    <n v="294"/>
    <n v="294"/>
    <s v="064"/>
    <s v="Logatec"/>
    <n v="129"/>
    <x v="1"/>
    <x v="2"/>
    <x v="2"/>
  </r>
  <r>
    <x v="0"/>
    <x v="0"/>
    <s v="1665"/>
    <s v="POČIVALIŠČE LOM V"/>
    <x v="2"/>
    <n v="0"/>
    <n v="307"/>
    <n v="307"/>
    <s v="064"/>
    <s v="Logatec"/>
    <n v="130"/>
    <x v="1"/>
    <x v="2"/>
    <x v="2"/>
  </r>
  <r>
    <x v="0"/>
    <x v="0"/>
    <s v="0055"/>
    <s v="UNEC - POSTOJNA"/>
    <x v="0"/>
    <n v="0"/>
    <n v="4410"/>
    <n v="4410"/>
    <s v="013"/>
    <s v="Cerknica"/>
    <n v="132"/>
    <x v="0"/>
    <x v="4"/>
    <x v="4"/>
  </r>
  <r>
    <x v="0"/>
    <x v="0"/>
    <s v="0055"/>
    <s v="UNEC - POSTOJNA"/>
    <x v="0"/>
    <n v="4410"/>
    <n v="11378"/>
    <n v="6968"/>
    <s v="094"/>
    <s v="Postojna"/>
    <n v="132"/>
    <x v="0"/>
    <x v="4"/>
    <x v="4"/>
  </r>
  <r>
    <x v="0"/>
    <x v="0"/>
    <s v="0655"/>
    <s v="UNEC - POSTOJNA"/>
    <x v="1"/>
    <n v="0"/>
    <n v="4420"/>
    <n v="4420"/>
    <s v="013"/>
    <s v="Cerknica"/>
    <n v="133"/>
    <x v="0"/>
    <x v="4"/>
    <x v="4"/>
  </r>
  <r>
    <x v="0"/>
    <x v="0"/>
    <s v="0655"/>
    <s v="UNEC - POSTOJNA"/>
    <x v="1"/>
    <n v="4420"/>
    <n v="11388"/>
    <n v="6968"/>
    <s v="094"/>
    <s v="Postojna"/>
    <n v="133"/>
    <x v="0"/>
    <x v="4"/>
    <x v="4"/>
  </r>
  <r>
    <x v="0"/>
    <x v="0"/>
    <s v="1666"/>
    <s v="POČIVALIŠČE RAVBARKOMANDA Z"/>
    <x v="2"/>
    <n v="0"/>
    <n v="270"/>
    <n v="270"/>
    <s v="094"/>
    <s v="Postojna"/>
    <n v="134"/>
    <x v="1"/>
    <x v="4"/>
    <x v="4"/>
  </r>
  <r>
    <x v="0"/>
    <x v="0"/>
    <s v="1667"/>
    <s v="POČIVALIŠČE RAVBARKOMANDA V"/>
    <x v="2"/>
    <n v="0"/>
    <n v="294"/>
    <n v="294"/>
    <s v="094"/>
    <s v="Postojna"/>
    <n v="135"/>
    <x v="1"/>
    <x v="4"/>
    <x v="4"/>
  </r>
  <r>
    <x v="0"/>
    <x v="0"/>
    <s v="0056"/>
    <s v="POSTOJNA - RAZDRTO"/>
    <x v="0"/>
    <n v="0"/>
    <n v="11179"/>
    <n v="11179"/>
    <s v="094"/>
    <s v="Postojna"/>
    <n v="137"/>
    <x v="0"/>
    <x v="4"/>
    <x v="4"/>
  </r>
  <r>
    <x v="0"/>
    <x v="0"/>
    <s v="0656"/>
    <s v="POSTOJNA - RAZDRTO"/>
    <x v="1"/>
    <n v="0"/>
    <n v="11151"/>
    <n v="11151"/>
    <s v="094"/>
    <s v="Postojna"/>
    <n v="138"/>
    <x v="0"/>
    <x v="4"/>
    <x v="4"/>
  </r>
  <r>
    <x v="0"/>
    <x v="0"/>
    <s v="1668"/>
    <s v="POČIVALIŠČE STUDENEC S"/>
    <x v="2"/>
    <n v="0"/>
    <n v="189"/>
    <n v="189"/>
    <s v="094"/>
    <s v="Postojna"/>
    <n v="139"/>
    <x v="1"/>
    <x v="4"/>
    <x v="4"/>
  </r>
  <r>
    <x v="0"/>
    <x v="0"/>
    <s v="1669"/>
    <s v="POČIVALIŠČE STUDENEC J"/>
    <x v="2"/>
    <n v="0"/>
    <n v="193"/>
    <n v="193"/>
    <s v="094"/>
    <s v="Postojna"/>
    <n v="140"/>
    <x v="1"/>
    <x v="4"/>
    <x v="4"/>
  </r>
  <r>
    <x v="0"/>
    <x v="0"/>
    <s v="0057"/>
    <s v="RAZDRTO - SENOŽEČE"/>
    <x v="0"/>
    <n v="0"/>
    <n v="630"/>
    <n v="630"/>
    <s v="094"/>
    <s v="Postojna"/>
    <n v="143"/>
    <x v="0"/>
    <x v="4"/>
    <x v="4"/>
  </r>
  <r>
    <x v="0"/>
    <x v="0"/>
    <s v="0057"/>
    <s v="RAZDRTO - SENOŽEČE"/>
    <x v="0"/>
    <n v="630"/>
    <n v="5461"/>
    <n v="4831"/>
    <s v="019"/>
    <s v="Divača"/>
    <n v="143"/>
    <x v="0"/>
    <x v="5"/>
    <x v="5"/>
  </r>
  <r>
    <x v="0"/>
    <x v="0"/>
    <s v="0657"/>
    <s v="RAZDRTO - SENOŽEČE"/>
    <x v="1"/>
    <n v="0"/>
    <n v="640"/>
    <n v="640"/>
    <s v="094"/>
    <s v="Postojna"/>
    <n v="144"/>
    <x v="0"/>
    <x v="4"/>
    <x v="4"/>
  </r>
  <r>
    <x v="0"/>
    <x v="0"/>
    <s v="0657"/>
    <s v="RAZDRTO - SENOŽEČE"/>
    <x v="1"/>
    <n v="640"/>
    <n v="5475"/>
    <n v="4835"/>
    <s v="019"/>
    <s v="Divača"/>
    <n v="144"/>
    <x v="0"/>
    <x v="5"/>
    <x v="5"/>
  </r>
  <r>
    <x v="0"/>
    <x v="0"/>
    <s v="0058"/>
    <s v="SENOŽEČE - GABRK"/>
    <x v="0"/>
    <n v="0"/>
    <n v="4371"/>
    <n v="4371"/>
    <s v="019"/>
    <s v="Divača"/>
    <n v="146"/>
    <x v="0"/>
    <x v="5"/>
    <x v="5"/>
  </r>
  <r>
    <x v="0"/>
    <x v="0"/>
    <s v="0658"/>
    <s v="SENOŽEČE - GABRK"/>
    <x v="1"/>
    <n v="0"/>
    <n v="4360"/>
    <n v="4360"/>
    <s v="019"/>
    <s v="Divača"/>
    <n v="147"/>
    <x v="0"/>
    <x v="5"/>
    <x v="5"/>
  </r>
  <r>
    <x v="0"/>
    <x v="0"/>
    <s v="0059"/>
    <s v="GABRK - DIVAČA"/>
    <x v="0"/>
    <n v="0"/>
    <n v="2878"/>
    <n v="2878"/>
    <s v="019"/>
    <s v="Divača"/>
    <n v="149"/>
    <x v="0"/>
    <x v="5"/>
    <x v="5"/>
  </r>
  <r>
    <x v="0"/>
    <x v="0"/>
    <s v="0659"/>
    <s v="GABRK - DIVAČA"/>
    <x v="1"/>
    <n v="0"/>
    <n v="2884"/>
    <n v="2884"/>
    <s v="019"/>
    <s v="Divača"/>
    <n v="150"/>
    <x v="0"/>
    <x v="5"/>
    <x v="5"/>
  </r>
  <r>
    <x v="0"/>
    <x v="0"/>
    <s v="1641"/>
    <s v="POČIVALIŠČE RISNIK"/>
    <x v="2"/>
    <n v="0"/>
    <n v="281"/>
    <n v="281"/>
    <s v="019"/>
    <s v="Divača"/>
    <n v="151"/>
    <x v="1"/>
    <x v="5"/>
    <x v="5"/>
  </r>
  <r>
    <x v="0"/>
    <x v="0"/>
    <s v="0060"/>
    <s v="DIVAČA - KOZINA"/>
    <x v="0"/>
    <n v="0"/>
    <n v="3440"/>
    <n v="3440"/>
    <s v="019"/>
    <s v="Divača"/>
    <n v="153"/>
    <x v="0"/>
    <x v="5"/>
    <x v="5"/>
  </r>
  <r>
    <x v="0"/>
    <x v="0"/>
    <s v="0060"/>
    <s v="DIVAČA - KOZINA"/>
    <x v="0"/>
    <n v="3440"/>
    <n v="7158"/>
    <n v="3718"/>
    <s v="035"/>
    <s v="Hrpelje - Kozina"/>
    <n v="153"/>
    <x v="0"/>
    <x v="5"/>
    <x v="5"/>
  </r>
  <r>
    <x v="0"/>
    <x v="0"/>
    <s v="0660"/>
    <s v="DIVAČA - KOZINA"/>
    <x v="1"/>
    <n v="0"/>
    <n v="3430"/>
    <n v="3430"/>
    <s v="019"/>
    <s v="Divača"/>
    <n v="155"/>
    <x v="0"/>
    <x v="5"/>
    <x v="5"/>
  </r>
  <r>
    <x v="0"/>
    <x v="0"/>
    <s v="0660"/>
    <s v="DIVAČA - KOZINA"/>
    <x v="1"/>
    <n v="3430"/>
    <n v="7172"/>
    <n v="3742"/>
    <s v="035"/>
    <s v="Hrpelje - Kozina"/>
    <n v="155"/>
    <x v="0"/>
    <x v="5"/>
    <x v="5"/>
  </r>
  <r>
    <x v="0"/>
    <x v="0"/>
    <s v="0061"/>
    <s v="KOZINA - ČRNI KAL"/>
    <x v="0"/>
    <n v="0"/>
    <n v="7000"/>
    <n v="7000"/>
    <s v="035"/>
    <s v="Hrpelje - Kozina"/>
    <n v="158"/>
    <x v="0"/>
    <x v="5"/>
    <x v="5"/>
  </r>
  <r>
    <x v="0"/>
    <x v="0"/>
    <s v="0061"/>
    <s v="KOZINA - ČRNI KAL"/>
    <x v="0"/>
    <n v="7000"/>
    <n v="11815"/>
    <n v="4815"/>
    <s v="050"/>
    <s v="Koper/Capodistria"/>
    <n v="158"/>
    <x v="0"/>
    <x v="5"/>
    <x v="5"/>
  </r>
  <r>
    <x v="0"/>
    <x v="0"/>
    <s v="0661"/>
    <s v="KOZINA - ČRNI KAL"/>
    <x v="1"/>
    <n v="0"/>
    <n v="6980"/>
    <n v="6980"/>
    <s v="035"/>
    <s v="Hrpelje - Kozina"/>
    <n v="159"/>
    <x v="0"/>
    <x v="5"/>
    <x v="5"/>
  </r>
  <r>
    <x v="0"/>
    <x v="0"/>
    <s v="0661"/>
    <s v="KOZINA - ČRNI KAL"/>
    <x v="1"/>
    <n v="6980"/>
    <n v="11777"/>
    <n v="4797"/>
    <s v="050"/>
    <s v="Koper/Capodistria"/>
    <n v="159"/>
    <x v="0"/>
    <x v="5"/>
    <x v="5"/>
  </r>
  <r>
    <x v="0"/>
    <x v="0"/>
    <s v="1640"/>
    <s v="POČIVALIŠČE RAVNE"/>
    <x v="2"/>
    <n v="0"/>
    <n v="1993"/>
    <n v="1993"/>
    <s v="035"/>
    <s v="Hrpelje - Kozina"/>
    <n v="160"/>
    <x v="1"/>
    <x v="5"/>
    <x v="5"/>
  </r>
  <r>
    <x v="0"/>
    <x v="0"/>
    <s v="0062"/>
    <s v="ČRNI KAL - SRMIN"/>
    <x v="0"/>
    <n v="0"/>
    <n v="7112"/>
    <n v="7112"/>
    <s v="050"/>
    <s v="Koper/Capodistria"/>
    <n v="163"/>
    <x v="0"/>
    <x v="5"/>
    <x v="5"/>
  </r>
  <r>
    <x v="0"/>
    <x v="0"/>
    <s v="0662"/>
    <s v="ČRNI KAL - SRMIN"/>
    <x v="1"/>
    <n v="0"/>
    <n v="7114"/>
    <n v="7114"/>
    <s v="050"/>
    <s v="Koper/Capodistria"/>
    <n v="164"/>
    <x v="0"/>
    <x v="5"/>
    <x v="5"/>
  </r>
  <r>
    <x v="0"/>
    <x v="1"/>
    <s v="0001"/>
    <s v="MEJA AVSTRIJA (PREDOR) - HRUŠICA"/>
    <x v="0"/>
    <n v="0"/>
    <n v="3790"/>
    <n v="3790"/>
    <s v="053"/>
    <s v="Kranjska Gora"/>
    <n v="167"/>
    <x v="0"/>
    <x v="6"/>
    <x v="6"/>
  </r>
  <r>
    <x v="0"/>
    <x v="1"/>
    <s v="0001"/>
    <s v="MEJA AVSTRIJA (PREDOR) - HRUŠICA"/>
    <x v="0"/>
    <n v="3790"/>
    <n v="5351"/>
    <n v="1561"/>
    <s v="041"/>
    <s v="Jesenice"/>
    <n v="167"/>
    <x v="0"/>
    <x v="6"/>
    <x v="6"/>
  </r>
  <r>
    <x v="0"/>
    <x v="1"/>
    <s v="0601"/>
    <s v="MEJA AVSTRIJA (PREDOR) - HRUŠICA"/>
    <x v="1"/>
    <n v="0"/>
    <n v="1346"/>
    <n v="1346"/>
    <s v="041"/>
    <s v="Jesenice"/>
    <n v="168"/>
    <x v="0"/>
    <x v="6"/>
    <x v="6"/>
  </r>
  <r>
    <x v="0"/>
    <x v="1"/>
    <s v="0453"/>
    <s v="KAMIONSKA CESTA KARAVANKE"/>
    <x v="2"/>
    <n v="0"/>
    <n v="625"/>
    <n v="625"/>
    <s v="041"/>
    <s v="Jesenice"/>
    <n v="169"/>
    <x v="1"/>
    <x v="6"/>
    <x v="6"/>
  </r>
  <r>
    <x v="0"/>
    <x v="1"/>
    <s v="0002"/>
    <s v="HRUŠICA - LIPCE"/>
    <x v="0"/>
    <n v="0"/>
    <n v="7166"/>
    <n v="7166"/>
    <s v="041"/>
    <s v="Jesenice"/>
    <n v="173"/>
    <x v="0"/>
    <x v="6"/>
    <x v="6"/>
  </r>
  <r>
    <x v="0"/>
    <x v="1"/>
    <s v="0602"/>
    <s v="HRUŠICA - LIPCE"/>
    <x v="1"/>
    <n v="0"/>
    <n v="7162"/>
    <n v="7162"/>
    <s v="041"/>
    <s v="Jesenice"/>
    <n v="174"/>
    <x v="0"/>
    <x v="6"/>
    <x v="6"/>
  </r>
  <r>
    <x v="0"/>
    <x v="1"/>
    <s v="1642"/>
    <s v="POČIVALIŠČE JESENICE J"/>
    <x v="2"/>
    <n v="0"/>
    <n v="460"/>
    <n v="460"/>
    <s v="041"/>
    <s v="Jesenice"/>
    <n v="175"/>
    <x v="1"/>
    <x v="6"/>
    <x v="6"/>
  </r>
  <r>
    <x v="0"/>
    <x v="1"/>
    <s v="1643"/>
    <s v="POČIVALIŠČE JESENICE S"/>
    <x v="2"/>
    <n v="0"/>
    <n v="451"/>
    <n v="451"/>
    <s v="041"/>
    <s v="Jesenice"/>
    <n v="176"/>
    <x v="1"/>
    <x v="6"/>
    <x v="6"/>
  </r>
  <r>
    <x v="0"/>
    <x v="1"/>
    <s v="0003"/>
    <s v="LIPCE - LESCE"/>
    <x v="0"/>
    <n v="0"/>
    <n v="2790"/>
    <n v="2790"/>
    <s v="041"/>
    <s v="Jesenice"/>
    <n v="178"/>
    <x v="0"/>
    <x v="6"/>
    <x v="6"/>
  </r>
  <r>
    <x v="0"/>
    <x v="1"/>
    <s v="0003"/>
    <s v="LIPCE - LESCE"/>
    <x v="0"/>
    <n v="2790"/>
    <n v="6480"/>
    <n v="3690"/>
    <s v="192"/>
    <s v="Žirovnica"/>
    <n v="178"/>
    <x v="0"/>
    <x v="6"/>
    <x v="6"/>
  </r>
  <r>
    <x v="0"/>
    <x v="1"/>
    <s v="0003"/>
    <s v="LIPCE - LESCE"/>
    <x v="0"/>
    <n v="6480"/>
    <n v="7949"/>
    <n v="1469"/>
    <s v="102"/>
    <s v="Radovljica"/>
    <n v="178"/>
    <x v="0"/>
    <x v="6"/>
    <x v="6"/>
  </r>
  <r>
    <x v="0"/>
    <x v="1"/>
    <s v="0603"/>
    <s v="LIPCE - LESCE"/>
    <x v="1"/>
    <n v="0"/>
    <n v="2800"/>
    <n v="2800"/>
    <s v="041"/>
    <s v="Jesenice"/>
    <n v="179"/>
    <x v="0"/>
    <x v="6"/>
    <x v="6"/>
  </r>
  <r>
    <x v="0"/>
    <x v="1"/>
    <s v="0603"/>
    <s v="LIPCE - LESCE"/>
    <x v="1"/>
    <n v="2800"/>
    <n v="6490"/>
    <n v="3690"/>
    <s v="192"/>
    <s v="Žirovnica"/>
    <n v="179"/>
    <x v="0"/>
    <x v="6"/>
    <x v="6"/>
  </r>
  <r>
    <x v="0"/>
    <x v="1"/>
    <s v="0603"/>
    <s v="LIPCE - LESCE"/>
    <x v="1"/>
    <n v="6490"/>
    <n v="7962"/>
    <n v="1472"/>
    <s v="102"/>
    <s v="Radovljica"/>
    <n v="179"/>
    <x v="0"/>
    <x v="6"/>
    <x v="6"/>
  </r>
  <r>
    <x v="0"/>
    <x v="1"/>
    <s v="1644"/>
    <s v="POČIVALIŠČE LIPCE J"/>
    <x v="2"/>
    <n v="0"/>
    <n v="249"/>
    <n v="249"/>
    <s v="041"/>
    <s v="Jesenice"/>
    <n v="180"/>
    <x v="1"/>
    <x v="6"/>
    <x v="6"/>
  </r>
  <r>
    <x v="0"/>
    <x v="1"/>
    <s v="1645"/>
    <s v="POČIVALIŠČE LIPCE S"/>
    <x v="2"/>
    <n v="0"/>
    <n v="254"/>
    <n v="254"/>
    <s v="041"/>
    <s v="Jesenice"/>
    <n v="181"/>
    <x v="1"/>
    <x v="6"/>
    <x v="6"/>
  </r>
  <r>
    <x v="0"/>
    <x v="1"/>
    <s v="0004"/>
    <s v="LESCE - BREZJE"/>
    <x v="0"/>
    <n v="0"/>
    <n v="6714"/>
    <n v="6714"/>
    <s v="102"/>
    <s v="Radovljica"/>
    <n v="183"/>
    <x v="0"/>
    <x v="6"/>
    <x v="6"/>
  </r>
  <r>
    <x v="0"/>
    <x v="1"/>
    <s v="0604"/>
    <s v="LESCE - BREZJE"/>
    <x v="1"/>
    <n v="0"/>
    <n v="6704"/>
    <n v="6704"/>
    <s v="102"/>
    <s v="Radovljica"/>
    <n v="184"/>
    <x v="0"/>
    <x v="6"/>
    <x v="6"/>
  </r>
  <r>
    <x v="0"/>
    <x v="1"/>
    <s v="1706"/>
    <s v="POČIVALIŠČE RADOVLJICA Z"/>
    <x v="2"/>
    <n v="0"/>
    <n v="364"/>
    <n v="364"/>
    <s v="102"/>
    <s v="Radovljica"/>
    <n v="186"/>
    <x v="1"/>
    <x v="6"/>
    <x v="6"/>
  </r>
  <r>
    <x v="0"/>
    <x v="1"/>
    <s v="1707"/>
    <s v="POČIVALIŠČE RADOVLJICA V"/>
    <x v="2"/>
    <n v="0"/>
    <n v="351"/>
    <n v="351"/>
    <s v="102"/>
    <s v="Radovljica"/>
    <n v="187"/>
    <x v="1"/>
    <x v="6"/>
    <x v="6"/>
  </r>
  <r>
    <x v="0"/>
    <x v="1"/>
    <s v="0005"/>
    <s v="BREZJE - PODTABOR"/>
    <x v="0"/>
    <n v="0"/>
    <n v="3660"/>
    <n v="3660"/>
    <s v="102"/>
    <s v="Radovljica"/>
    <n v="189"/>
    <x v="0"/>
    <x v="6"/>
    <x v="6"/>
  </r>
  <r>
    <x v="0"/>
    <x v="1"/>
    <s v="0005"/>
    <s v="BREZJE - PODTABOR"/>
    <x v="0"/>
    <n v="3660"/>
    <n v="5002"/>
    <n v="1342"/>
    <s v="082"/>
    <s v="Naklo"/>
    <n v="189"/>
    <x v="0"/>
    <x v="6"/>
    <x v="6"/>
  </r>
  <r>
    <x v="0"/>
    <x v="1"/>
    <s v="0605"/>
    <s v="BREZJE - PODTABOR"/>
    <x v="1"/>
    <n v="0"/>
    <n v="3660"/>
    <n v="3660"/>
    <s v="102"/>
    <s v="Radovljica"/>
    <n v="190"/>
    <x v="0"/>
    <x v="6"/>
    <x v="6"/>
  </r>
  <r>
    <x v="0"/>
    <x v="1"/>
    <s v="0605"/>
    <s v="BREZJE - PODTABOR"/>
    <x v="1"/>
    <n v="3660"/>
    <n v="4988"/>
    <n v="1328"/>
    <s v="082"/>
    <s v="Naklo"/>
    <n v="190"/>
    <x v="0"/>
    <x v="6"/>
    <x v="6"/>
  </r>
  <r>
    <x v="0"/>
    <x v="1"/>
    <s v="0006"/>
    <s v="PODTABOR - KRANJ Z"/>
    <x v="0"/>
    <n v="0"/>
    <n v="7050"/>
    <n v="7050"/>
    <s v="082"/>
    <s v="Naklo"/>
    <n v="192"/>
    <x v="0"/>
    <x v="6"/>
    <x v="6"/>
  </r>
  <r>
    <x v="0"/>
    <x v="1"/>
    <s v="0006"/>
    <s v="PODTABOR - KRANJ Z"/>
    <x v="0"/>
    <n v="7050"/>
    <n v="7273"/>
    <n v="223"/>
    <s v="052"/>
    <s v="Kranj"/>
    <n v="192"/>
    <x v="0"/>
    <x v="6"/>
    <x v="6"/>
  </r>
  <r>
    <x v="0"/>
    <x v="1"/>
    <s v="0606"/>
    <s v="PODTABOR - KRANJ Z"/>
    <x v="1"/>
    <n v="0"/>
    <n v="7070"/>
    <n v="7070"/>
    <s v="082"/>
    <s v="Naklo"/>
    <n v="193"/>
    <x v="0"/>
    <x v="6"/>
    <x v="6"/>
  </r>
  <r>
    <x v="0"/>
    <x v="1"/>
    <s v="0606"/>
    <s v="PODTABOR - KRANJ Z"/>
    <x v="1"/>
    <n v="7070"/>
    <n v="7288"/>
    <n v="218"/>
    <s v="052"/>
    <s v="Kranj"/>
    <n v="193"/>
    <x v="0"/>
    <x v="6"/>
    <x v="6"/>
  </r>
  <r>
    <x v="0"/>
    <x v="1"/>
    <s v="0007"/>
    <s v="KRANJ Z - KRANJ V"/>
    <x v="0"/>
    <n v="0"/>
    <n v="5420"/>
    <n v="5420"/>
    <s v="052"/>
    <s v="Kranj"/>
    <n v="196"/>
    <x v="0"/>
    <x v="6"/>
    <x v="6"/>
  </r>
  <r>
    <x v="0"/>
    <x v="1"/>
    <s v="0007"/>
    <s v="KRANJ Z - KRANJ V"/>
    <x v="0"/>
    <n v="5420"/>
    <n v="5692"/>
    <n v="272"/>
    <s v="117"/>
    <s v="Šenčur"/>
    <n v="196"/>
    <x v="0"/>
    <x v="6"/>
    <x v="6"/>
  </r>
  <r>
    <x v="0"/>
    <x v="1"/>
    <s v="0607"/>
    <s v="KRANJ Z - KRANJ V"/>
    <x v="1"/>
    <n v="0"/>
    <n v="5410"/>
    <n v="5410"/>
    <s v="052"/>
    <s v="Kranj"/>
    <n v="197"/>
    <x v="0"/>
    <x v="6"/>
    <x v="6"/>
  </r>
  <r>
    <x v="0"/>
    <x v="1"/>
    <s v="0607"/>
    <s v="KRANJ Z - KRANJ V"/>
    <x v="1"/>
    <n v="5410"/>
    <n v="5712"/>
    <n v="302"/>
    <s v="117"/>
    <s v="Šenčur"/>
    <n v="197"/>
    <x v="0"/>
    <x v="6"/>
    <x v="6"/>
  </r>
  <r>
    <x v="0"/>
    <x v="1"/>
    <s v="0008"/>
    <s v="KRANJ V - BRNIK"/>
    <x v="0"/>
    <n v="0"/>
    <n v="3898"/>
    <n v="3898"/>
    <s v="117"/>
    <s v="Šenčur"/>
    <n v="199"/>
    <x v="0"/>
    <x v="6"/>
    <x v="6"/>
  </r>
  <r>
    <x v="0"/>
    <x v="1"/>
    <s v="0608"/>
    <s v="KRANJ V - BRNIK"/>
    <x v="1"/>
    <n v="0"/>
    <n v="3880"/>
    <n v="3880"/>
    <s v="117"/>
    <s v="Šenčur"/>
    <n v="200"/>
    <x v="0"/>
    <x v="6"/>
    <x v="6"/>
  </r>
  <r>
    <x v="0"/>
    <x v="1"/>
    <s v="1646"/>
    <s v="POČIVALIŠČE VOKLO Z"/>
    <x v="2"/>
    <n v="0"/>
    <n v="436"/>
    <n v="436"/>
    <s v="117"/>
    <s v="Šenčur"/>
    <n v="201"/>
    <x v="1"/>
    <x v="6"/>
    <x v="6"/>
  </r>
  <r>
    <x v="0"/>
    <x v="1"/>
    <s v="1647"/>
    <s v="POČIVALIŠČE VOKLO V"/>
    <x v="2"/>
    <n v="0"/>
    <n v="427"/>
    <n v="427"/>
    <s v="117"/>
    <s v="Šenčur"/>
    <n v="202"/>
    <x v="1"/>
    <x v="6"/>
    <x v="6"/>
  </r>
  <r>
    <x v="0"/>
    <x v="1"/>
    <s v="0009"/>
    <s v="BRNIK - VODICE"/>
    <x v="0"/>
    <n v="0"/>
    <n v="1700"/>
    <n v="1700"/>
    <s v="117"/>
    <s v="Šenčur"/>
    <n v="204"/>
    <x v="0"/>
    <x v="6"/>
    <x v="6"/>
  </r>
  <r>
    <x v="0"/>
    <x v="1"/>
    <s v="0009"/>
    <s v="BRNIK - VODICE"/>
    <x v="0"/>
    <n v="1700"/>
    <n v="2280"/>
    <n v="580"/>
    <s v="012"/>
    <s v="Cerklje na Gorenjskem"/>
    <n v="204"/>
    <x v="0"/>
    <x v="6"/>
    <x v="6"/>
  </r>
  <r>
    <x v="0"/>
    <x v="1"/>
    <s v="0009"/>
    <s v="BRNIK - VODICE"/>
    <x v="0"/>
    <n v="2280"/>
    <n v="2510"/>
    <n v="230"/>
    <s v="117"/>
    <s v="Šenčur"/>
    <n v="204"/>
    <x v="0"/>
    <x v="6"/>
    <x v="6"/>
  </r>
  <r>
    <x v="0"/>
    <x v="1"/>
    <s v="0009"/>
    <s v="BRNIK - VODICE"/>
    <x v="0"/>
    <n v="2510"/>
    <n v="5246"/>
    <n v="2736"/>
    <s v="138"/>
    <s v="Vodice"/>
    <n v="204"/>
    <x v="0"/>
    <x v="2"/>
    <x v="2"/>
  </r>
  <r>
    <x v="0"/>
    <x v="1"/>
    <s v="0609"/>
    <s v="BRNIK - VODICE"/>
    <x v="1"/>
    <n v="0"/>
    <n v="1690"/>
    <n v="1690"/>
    <s v="117"/>
    <s v="Šenčur"/>
    <n v="206"/>
    <x v="0"/>
    <x v="6"/>
    <x v="6"/>
  </r>
  <r>
    <x v="0"/>
    <x v="1"/>
    <s v="0609"/>
    <s v="BRNIK - VODICE"/>
    <x v="1"/>
    <n v="1690"/>
    <n v="2290"/>
    <n v="600"/>
    <s v="012"/>
    <s v="Cerklje na Gorenjskem"/>
    <n v="206"/>
    <x v="0"/>
    <x v="6"/>
    <x v="6"/>
  </r>
  <r>
    <x v="0"/>
    <x v="1"/>
    <s v="0609"/>
    <s v="BRNIK - VODICE"/>
    <x v="1"/>
    <n v="2290"/>
    <n v="2530"/>
    <n v="240"/>
    <s v="117"/>
    <s v="Šenčur"/>
    <n v="206"/>
    <x v="0"/>
    <x v="6"/>
    <x v="6"/>
  </r>
  <r>
    <x v="0"/>
    <x v="1"/>
    <s v="0609"/>
    <s v="BRNIK - VODICE"/>
    <x v="1"/>
    <n v="2530"/>
    <n v="5254"/>
    <n v="2724"/>
    <s v="138"/>
    <s v="Vodice"/>
    <n v="206"/>
    <x v="0"/>
    <x v="2"/>
    <x v="2"/>
  </r>
  <r>
    <x v="0"/>
    <x v="1"/>
    <s v="0010"/>
    <s v="VODICE - LJ (ŠMARTNO)"/>
    <x v="0"/>
    <n v="0"/>
    <n v="5410"/>
    <n v="5410"/>
    <s v="138"/>
    <s v="Vodice"/>
    <n v="209"/>
    <x v="0"/>
    <x v="2"/>
    <x v="2"/>
  </r>
  <r>
    <x v="0"/>
    <x v="1"/>
    <s v="0010"/>
    <s v="VODICE - LJ (ŠMARTNO)"/>
    <x v="0"/>
    <n v="5410"/>
    <n v="6966"/>
    <n v="1556"/>
    <s v="061"/>
    <s v="Ljubljana"/>
    <n v="209"/>
    <x v="0"/>
    <x v="2"/>
    <x v="2"/>
  </r>
  <r>
    <x v="0"/>
    <x v="1"/>
    <s v="0610"/>
    <s v="VODICE - LJ (ŠMARTNO)"/>
    <x v="1"/>
    <n v="0"/>
    <n v="5410"/>
    <n v="5410"/>
    <s v="138"/>
    <s v="Vodice"/>
    <n v="210"/>
    <x v="0"/>
    <x v="2"/>
    <x v="2"/>
  </r>
  <r>
    <x v="0"/>
    <x v="1"/>
    <s v="0610"/>
    <s v="VODICE - LJ (ŠMARTNO)"/>
    <x v="1"/>
    <n v="5410"/>
    <n v="6971"/>
    <n v="1561"/>
    <s v="061"/>
    <s v="Ljubljana"/>
    <n v="210"/>
    <x v="0"/>
    <x v="2"/>
    <x v="2"/>
  </r>
  <r>
    <x v="0"/>
    <x v="1"/>
    <s v="1648"/>
    <s v="POČIVALIŠČE POVODJE Z"/>
    <x v="2"/>
    <n v="0"/>
    <n v="217"/>
    <n v="217"/>
    <s v="138"/>
    <s v="Vodice"/>
    <n v="211"/>
    <x v="1"/>
    <x v="2"/>
    <x v="2"/>
  </r>
  <r>
    <x v="0"/>
    <x v="1"/>
    <s v="1649"/>
    <s v="POČIVALIŠČE POVODJE V"/>
    <x v="2"/>
    <n v="0"/>
    <n v="210"/>
    <n v="210"/>
    <s v="138"/>
    <s v="Vodice"/>
    <n v="212"/>
    <x v="1"/>
    <x v="2"/>
    <x v="2"/>
  </r>
  <r>
    <x v="0"/>
    <x v="1"/>
    <s v="0011"/>
    <s v="LJ (ŠMARTNO - BROD)"/>
    <x v="0"/>
    <n v="0"/>
    <n v="2373"/>
    <n v="2373"/>
    <s v="061"/>
    <s v="Ljubljana"/>
    <n v="214"/>
    <x v="0"/>
    <x v="2"/>
    <x v="2"/>
  </r>
  <r>
    <x v="0"/>
    <x v="1"/>
    <s v="0611"/>
    <s v="LJ (ŠMARTNO - BROD)"/>
    <x v="1"/>
    <n v="0"/>
    <n v="2379"/>
    <n v="2379"/>
    <s v="061"/>
    <s v="Ljubljana"/>
    <n v="215"/>
    <x v="0"/>
    <x v="2"/>
    <x v="2"/>
  </r>
  <r>
    <x v="0"/>
    <x v="1"/>
    <s v="0012"/>
    <s v="LJ (BROD - ŠENTVID)"/>
    <x v="0"/>
    <n v="0"/>
    <n v="511"/>
    <n v="511"/>
    <s v="061"/>
    <s v="Ljubljana"/>
    <n v="217"/>
    <x v="0"/>
    <x v="2"/>
    <x v="2"/>
  </r>
  <r>
    <x v="0"/>
    <x v="1"/>
    <s v="0612"/>
    <s v="LJ (BROD - ŠENTVID)"/>
    <x v="1"/>
    <n v="0"/>
    <n v="511"/>
    <n v="511"/>
    <s v="061"/>
    <s v="Ljubljana"/>
    <n v="218"/>
    <x v="0"/>
    <x v="2"/>
    <x v="2"/>
  </r>
  <r>
    <x v="0"/>
    <x v="1"/>
    <s v="0013"/>
    <s v="LJ (ŠENTVID - KOSEZE)"/>
    <x v="0"/>
    <n v="0"/>
    <n v="3460"/>
    <n v="3460"/>
    <s v="061"/>
    <s v="Ljubljana"/>
    <n v="220"/>
    <x v="0"/>
    <x v="2"/>
    <x v="2"/>
  </r>
  <r>
    <x v="0"/>
    <x v="1"/>
    <s v="0613"/>
    <s v="LJ (ŠENTVID - KOSEZE)"/>
    <x v="1"/>
    <n v="0"/>
    <n v="3420"/>
    <n v="3420"/>
    <s v="061"/>
    <s v="Ljubljana"/>
    <n v="221"/>
    <x v="0"/>
    <x v="2"/>
    <x v="2"/>
  </r>
  <r>
    <x v="0"/>
    <x v="1"/>
    <s v="0014"/>
    <s v="LJ (KOSEZE - BRDO)"/>
    <x v="0"/>
    <n v="0"/>
    <n v="1762"/>
    <n v="1762"/>
    <s v="061"/>
    <s v="Ljubljana"/>
    <n v="224"/>
    <x v="0"/>
    <x v="2"/>
    <x v="2"/>
  </r>
  <r>
    <x v="0"/>
    <x v="1"/>
    <s v="0614"/>
    <s v="LJ (KOSEZE - BRDO)"/>
    <x v="1"/>
    <n v="0"/>
    <n v="1778"/>
    <n v="1778"/>
    <s v="061"/>
    <s v="Ljubljana"/>
    <n v="225"/>
    <x v="0"/>
    <x v="2"/>
    <x v="2"/>
  </r>
  <r>
    <x v="0"/>
    <x v="1"/>
    <s v="0015"/>
    <s v="LJ (BRDO - KOZARJE)"/>
    <x v="0"/>
    <n v="0"/>
    <n v="2402"/>
    <n v="2402"/>
    <s v="061"/>
    <s v="Ljubljana"/>
    <n v="227"/>
    <x v="0"/>
    <x v="2"/>
    <x v="2"/>
  </r>
  <r>
    <x v="0"/>
    <x v="1"/>
    <s v="0615"/>
    <s v="LJ (BRDO - KOZARJE)"/>
    <x v="1"/>
    <n v="0"/>
    <n v="2482"/>
    <n v="2482"/>
    <s v="061"/>
    <s v="Ljubljana"/>
    <n v="228"/>
    <x v="0"/>
    <x v="2"/>
    <x v="2"/>
  </r>
  <r>
    <x v="0"/>
    <x v="1"/>
    <s v="0020"/>
    <s v="LJ (MALENCE) - ŠMARJE-SAP"/>
    <x v="0"/>
    <n v="0"/>
    <n v="420"/>
    <n v="420"/>
    <s v="061"/>
    <s v="Ljubljana"/>
    <n v="230"/>
    <x v="0"/>
    <x v="2"/>
    <x v="2"/>
  </r>
  <r>
    <x v="0"/>
    <x v="1"/>
    <s v="0020"/>
    <s v="LJ (MALENCE) - ŠMARJE-SAP"/>
    <x v="0"/>
    <n v="420"/>
    <n v="4570"/>
    <n v="4150"/>
    <s v="123"/>
    <s v="Škofljica"/>
    <n v="230"/>
    <x v="0"/>
    <x v="2"/>
    <x v="2"/>
  </r>
  <r>
    <x v="0"/>
    <x v="1"/>
    <s v="0020"/>
    <s v="LJ (MALENCE) - ŠMARJE-SAP"/>
    <x v="0"/>
    <n v="4570"/>
    <n v="6037"/>
    <n v="1467"/>
    <s v="032"/>
    <s v="Grosuplje"/>
    <n v="230"/>
    <x v="0"/>
    <x v="2"/>
    <x v="2"/>
  </r>
  <r>
    <x v="0"/>
    <x v="1"/>
    <s v="0620"/>
    <s v="LJ (MALENCE) - ŠMARJE-SAP"/>
    <x v="1"/>
    <n v="0"/>
    <n v="760"/>
    <n v="760"/>
    <s v="061"/>
    <s v="Ljubljana"/>
    <n v="231"/>
    <x v="0"/>
    <x v="2"/>
    <x v="2"/>
  </r>
  <r>
    <x v="0"/>
    <x v="1"/>
    <s v="0620"/>
    <s v="LJ (MALENCE) - ŠMARJE-SAP"/>
    <x v="1"/>
    <n v="760"/>
    <n v="4830"/>
    <n v="4070"/>
    <s v="123"/>
    <s v="Škofljica"/>
    <n v="231"/>
    <x v="0"/>
    <x v="2"/>
    <x v="2"/>
  </r>
  <r>
    <x v="0"/>
    <x v="1"/>
    <s v="0620"/>
    <s v="LJ (MALENCE) - ŠMARJE-SAP"/>
    <x v="1"/>
    <n v="4830"/>
    <n v="6279"/>
    <n v="1449"/>
    <s v="032"/>
    <s v="Grosuplje"/>
    <n v="231"/>
    <x v="0"/>
    <x v="2"/>
    <x v="2"/>
  </r>
  <r>
    <x v="0"/>
    <x v="1"/>
    <s v="0021"/>
    <s v="ŠMARJE-SAP - GROSUPLJE"/>
    <x v="0"/>
    <n v="0"/>
    <n v="3871"/>
    <n v="3871"/>
    <s v="032"/>
    <s v="Grosuplje"/>
    <n v="233"/>
    <x v="0"/>
    <x v="2"/>
    <x v="2"/>
  </r>
  <r>
    <x v="0"/>
    <x v="1"/>
    <s v="0621"/>
    <s v="ŠMARJE-SAP - GROSUPLJE"/>
    <x v="1"/>
    <n v="0"/>
    <n v="3859"/>
    <n v="3859"/>
    <s v="032"/>
    <s v="Grosuplje"/>
    <n v="234"/>
    <x v="0"/>
    <x v="2"/>
    <x v="2"/>
  </r>
  <r>
    <x v="0"/>
    <x v="1"/>
    <s v="1708"/>
    <s v="POČIVALIŠČE CIKAVA"/>
    <x v="2"/>
    <n v="0"/>
    <n v="481"/>
    <n v="481"/>
    <s v="032"/>
    <s v="Grosuplje"/>
    <n v="236"/>
    <x v="1"/>
    <x v="2"/>
    <x v="2"/>
  </r>
  <r>
    <x v="0"/>
    <x v="1"/>
    <s v="0022"/>
    <s v="GROSUPLJE - IVANČNA GORICA"/>
    <x v="0"/>
    <n v="0"/>
    <n v="4680"/>
    <n v="4680"/>
    <s v="032"/>
    <s v="Grosuplje"/>
    <n v="238"/>
    <x v="0"/>
    <x v="2"/>
    <x v="2"/>
  </r>
  <r>
    <x v="0"/>
    <x v="1"/>
    <s v="0022"/>
    <s v="GROSUPLJE - IVANČNA GORICA"/>
    <x v="0"/>
    <n v="4680"/>
    <n v="13038"/>
    <n v="8358"/>
    <s v="039"/>
    <s v="Ivančna Gorica"/>
    <n v="238"/>
    <x v="0"/>
    <x v="2"/>
    <x v="2"/>
  </r>
  <r>
    <x v="0"/>
    <x v="1"/>
    <s v="0622"/>
    <s v="GROSUPLJE - IVANČNA GORICA"/>
    <x v="1"/>
    <n v="0"/>
    <n v="5230"/>
    <n v="5230"/>
    <s v="032"/>
    <s v="Grosuplje"/>
    <n v="239"/>
    <x v="0"/>
    <x v="2"/>
    <x v="2"/>
  </r>
  <r>
    <x v="0"/>
    <x v="1"/>
    <s v="0622"/>
    <s v="GROSUPLJE - IVANČNA GORICA"/>
    <x v="1"/>
    <n v="5230"/>
    <n v="13500"/>
    <n v="8270"/>
    <s v="039"/>
    <s v="Ivančna Gorica"/>
    <n v="239"/>
    <x v="0"/>
    <x v="2"/>
    <x v="2"/>
  </r>
  <r>
    <x v="0"/>
    <x v="1"/>
    <s v="1674"/>
    <s v="POČIVALIŠČE PODSMREKA"/>
    <x v="2"/>
    <n v="0"/>
    <n v="525"/>
    <n v="525"/>
    <s v="039"/>
    <s v="Ivančna Gorica"/>
    <n v="241"/>
    <x v="1"/>
    <x v="2"/>
    <x v="2"/>
  </r>
  <r>
    <x v="0"/>
    <x v="1"/>
    <s v="0023"/>
    <s v="IVANČNA GORICA - BIČ"/>
    <x v="0"/>
    <n v="0"/>
    <n v="6240"/>
    <n v="6240"/>
    <s v="039"/>
    <s v="Ivančna Gorica"/>
    <n v="243"/>
    <x v="0"/>
    <x v="2"/>
    <x v="2"/>
  </r>
  <r>
    <x v="0"/>
    <x v="1"/>
    <s v="0023"/>
    <s v="IVANČNA GORICA - BIČ"/>
    <x v="0"/>
    <n v="6240"/>
    <n v="6922"/>
    <n v="682"/>
    <s v="130"/>
    <s v="Trebnje"/>
    <n v="243"/>
    <x v="0"/>
    <x v="7"/>
    <x v="7"/>
  </r>
  <r>
    <x v="0"/>
    <x v="1"/>
    <s v="0623"/>
    <s v="IVANČNA GORICA - BIČ"/>
    <x v="1"/>
    <n v="0"/>
    <n v="6220"/>
    <n v="6220"/>
    <s v="039"/>
    <s v="Ivančna Gorica"/>
    <n v="245"/>
    <x v="0"/>
    <x v="2"/>
    <x v="2"/>
  </r>
  <r>
    <x v="0"/>
    <x v="1"/>
    <s v="0623"/>
    <s v="IVANČNA GORICA - BIČ"/>
    <x v="1"/>
    <n v="6220"/>
    <n v="6917"/>
    <n v="697"/>
    <s v="130"/>
    <s v="Trebnje"/>
    <n v="245"/>
    <x v="0"/>
    <x v="7"/>
    <x v="7"/>
  </r>
  <r>
    <x v="0"/>
    <x v="1"/>
    <s v="0072"/>
    <s v="BIČ-TREBNJE (ZAHOD)"/>
    <x v="0"/>
    <n v="0"/>
    <n v="7395"/>
    <n v="7395"/>
    <s v="130"/>
    <s v="Trebnje"/>
    <n v="248"/>
    <x v="0"/>
    <x v="7"/>
    <x v="7"/>
  </r>
  <r>
    <x v="0"/>
    <x v="1"/>
    <s v="0672"/>
    <s v="BIČ-TREBNJE (ZAHOD)"/>
    <x v="1"/>
    <n v="0"/>
    <n v="6985"/>
    <n v="6985"/>
    <s v="130"/>
    <s v="Trebnje"/>
    <n v="249"/>
    <x v="0"/>
    <x v="7"/>
    <x v="7"/>
  </r>
  <r>
    <x v="0"/>
    <x v="1"/>
    <s v="0072"/>
    <s v="TREBNJE (ZAHOD)-TREBNJE (VZHOD)"/>
    <x v="0"/>
    <n v="7395"/>
    <n v="14384"/>
    <n v="6989"/>
    <s v="130"/>
    <s v="Trebnje"/>
    <n v="248"/>
    <x v="0"/>
    <x v="7"/>
    <x v="7"/>
  </r>
  <r>
    <x v="0"/>
    <x v="1"/>
    <s v="0672"/>
    <s v="TREBNJE (ZAHOD)-TREBNJE (VZHOD)"/>
    <x v="1"/>
    <n v="6985"/>
    <n v="14389"/>
    <n v="7404"/>
    <s v="130"/>
    <s v="Trebnje"/>
    <n v="249"/>
    <x v="0"/>
    <x v="7"/>
    <x v="7"/>
  </r>
  <r>
    <x v="0"/>
    <x v="1"/>
    <s v="1710"/>
    <s v="POČIVALIŠČE DUL"/>
    <x v="2"/>
    <n v="0"/>
    <n v="416"/>
    <n v="416"/>
    <s v="130"/>
    <s v="Trebnje"/>
    <n v="251"/>
    <x v="1"/>
    <x v="7"/>
    <x v="7"/>
  </r>
  <r>
    <x v="0"/>
    <x v="1"/>
    <s v="1711"/>
    <s v="POČIVALIŠČE GRM"/>
    <x v="2"/>
    <n v="0"/>
    <n v="68"/>
    <n v="68"/>
    <s v="130"/>
    <s v="Trebnje"/>
    <n v="252"/>
    <x v="1"/>
    <x v="7"/>
    <x v="7"/>
  </r>
  <r>
    <x v="0"/>
    <x v="1"/>
    <s v="0024"/>
    <s v="TREBNJE V - NOVO MESTO V"/>
    <x v="0"/>
    <n v="0"/>
    <n v="2750"/>
    <n v="2750"/>
    <s v="130"/>
    <s v="Trebnje"/>
    <n v="254"/>
    <x v="0"/>
    <x v="7"/>
    <x v="7"/>
  </r>
  <r>
    <x v="0"/>
    <x v="1"/>
    <s v="0024"/>
    <s v="TREBNJE V - NOVO MESTO V"/>
    <x v="0"/>
    <n v="2750"/>
    <n v="7390"/>
    <n v="4640"/>
    <s v="170"/>
    <s v="Mirna Peč"/>
    <n v="254"/>
    <x v="0"/>
    <x v="7"/>
    <x v="7"/>
  </r>
  <r>
    <x v="0"/>
    <x v="1"/>
    <s v="0024"/>
    <s v="TREBNJE V - NOVO MESTO V"/>
    <x v="0"/>
    <n v="7390"/>
    <n v="13170"/>
    <n v="5780"/>
    <s v="085"/>
    <s v="Novo mesto"/>
    <n v="254"/>
    <x v="0"/>
    <x v="7"/>
    <x v="7"/>
  </r>
  <r>
    <x v="0"/>
    <x v="1"/>
    <s v="0624"/>
    <s v="TREBNJE V - NOVO MESTO V"/>
    <x v="1"/>
    <n v="0"/>
    <n v="2760"/>
    <n v="2760"/>
    <s v="130"/>
    <s v="Trebnje"/>
    <n v="255"/>
    <x v="0"/>
    <x v="7"/>
    <x v="7"/>
  </r>
  <r>
    <x v="0"/>
    <x v="1"/>
    <s v="0624"/>
    <s v="TREBNJE V - NOVO MESTO V"/>
    <x v="1"/>
    <n v="2760"/>
    <n v="7380"/>
    <n v="4620"/>
    <s v="170"/>
    <s v="Mirna Peč"/>
    <n v="255"/>
    <x v="0"/>
    <x v="7"/>
    <x v="7"/>
  </r>
  <r>
    <x v="0"/>
    <x v="1"/>
    <s v="0624"/>
    <s v="TREBNJE V - NOVO MESTO V"/>
    <x v="1"/>
    <n v="7380"/>
    <n v="13168"/>
    <n v="5788"/>
    <s v="085"/>
    <s v="Novo mesto"/>
    <n v="255"/>
    <x v="0"/>
    <x v="7"/>
    <x v="7"/>
  </r>
  <r>
    <x v="0"/>
    <x v="1"/>
    <s v="0025"/>
    <s v="NOVO MESTO - KRONOVO"/>
    <x v="0"/>
    <n v="0"/>
    <n v="6338"/>
    <n v="6338"/>
    <s v="085"/>
    <s v="Novo mesto"/>
    <n v="259"/>
    <x v="0"/>
    <x v="7"/>
    <x v="7"/>
  </r>
  <r>
    <x v="0"/>
    <x v="1"/>
    <s v="0625"/>
    <s v="NOVO MESTO - KRONOVO"/>
    <x v="1"/>
    <n v="0"/>
    <n v="6336"/>
    <n v="6336"/>
    <s v="085"/>
    <s v="Novo mesto"/>
    <n v="261"/>
    <x v="0"/>
    <x v="7"/>
    <x v="7"/>
  </r>
  <r>
    <x v="0"/>
    <x v="1"/>
    <s v="1696"/>
    <s v="POČIVALIŠČE STARINE J"/>
    <x v="2"/>
    <n v="0"/>
    <n v="371"/>
    <n v="371"/>
    <s v="085"/>
    <s v="Novo mesto"/>
    <n v="260"/>
    <x v="1"/>
    <x v="7"/>
    <x v="7"/>
  </r>
  <r>
    <x v="0"/>
    <x v="1"/>
    <s v="1697"/>
    <s v="POČIVALIŠČE STARINE S"/>
    <x v="2"/>
    <n v="0"/>
    <n v="417"/>
    <n v="417"/>
    <s v="085"/>
    <s v="Novo mesto"/>
    <n v="262"/>
    <x v="1"/>
    <x v="7"/>
    <x v="7"/>
  </r>
  <r>
    <x v="0"/>
    <x v="1"/>
    <s v="0026"/>
    <s v="KRONOVO - DOBRUŠKA VAS"/>
    <x v="0"/>
    <n v="0"/>
    <n v="3890"/>
    <n v="3890"/>
    <s v="206"/>
    <s v="Šmarješke Toplice"/>
    <n v="264"/>
    <x v="0"/>
    <x v="7"/>
    <x v="7"/>
  </r>
  <r>
    <x v="0"/>
    <x v="1"/>
    <s v="0026"/>
    <s v="KRONOVO - DOBRUŠKA VAS"/>
    <x v="0"/>
    <n v="3890"/>
    <n v="6040"/>
    <n v="2150"/>
    <s v="121"/>
    <s v="Škocjan"/>
    <n v="264"/>
    <x v="0"/>
    <x v="7"/>
    <x v="7"/>
  </r>
  <r>
    <x v="0"/>
    <x v="1"/>
    <s v="0626"/>
    <s v="KRONOVO - DOBRUŠKA VAS"/>
    <x v="1"/>
    <n v="0"/>
    <n v="3940"/>
    <n v="3940"/>
    <s v="206"/>
    <s v="Šmarješke Toplice"/>
    <n v="265"/>
    <x v="0"/>
    <x v="7"/>
    <x v="7"/>
  </r>
  <r>
    <x v="0"/>
    <x v="1"/>
    <s v="0626"/>
    <s v="KRONOVO - DOBRUŠKA VAS"/>
    <x v="1"/>
    <n v="3940"/>
    <n v="6040"/>
    <n v="2100"/>
    <s v="121"/>
    <s v="Škocjan"/>
    <n v="265"/>
    <x v="0"/>
    <x v="7"/>
    <x v="7"/>
  </r>
  <r>
    <x v="0"/>
    <x v="1"/>
    <s v="0027"/>
    <s v="DOBRUŠKA VAS - DRNOVO"/>
    <x v="0"/>
    <n v="0"/>
    <n v="3930"/>
    <n v="3930"/>
    <s v="121"/>
    <s v="Škocjan"/>
    <n v="267"/>
    <x v="0"/>
    <x v="7"/>
    <x v="7"/>
  </r>
  <r>
    <x v="0"/>
    <x v="1"/>
    <s v="0027"/>
    <s v="DOBRUŠKA VAS - DRNOVO"/>
    <x v="0"/>
    <n v="3930"/>
    <n v="13651"/>
    <n v="9721"/>
    <s v="054"/>
    <s v="Krško"/>
    <n v="267"/>
    <x v="0"/>
    <x v="8"/>
    <x v="8"/>
  </r>
  <r>
    <x v="0"/>
    <x v="1"/>
    <s v="0627"/>
    <s v="DOBRUŠKA VAS - DRNOVO"/>
    <x v="1"/>
    <n v="0"/>
    <n v="3940"/>
    <n v="3940"/>
    <s v="121"/>
    <s v="Škocjan"/>
    <n v="269"/>
    <x v="0"/>
    <x v="7"/>
    <x v="7"/>
  </r>
  <r>
    <x v="0"/>
    <x v="1"/>
    <s v="0627"/>
    <s v="DOBRUŠKA VAS - DRNOVO"/>
    <x v="1"/>
    <n v="3940"/>
    <n v="13660"/>
    <n v="9720"/>
    <s v="054"/>
    <s v="Krško"/>
    <n v="269"/>
    <x v="0"/>
    <x v="8"/>
    <x v="8"/>
  </r>
  <r>
    <x v="0"/>
    <x v="1"/>
    <s v="1678"/>
    <s v="POČIVALIŠČE ZALOKE J"/>
    <x v="2"/>
    <n v="0"/>
    <n v="529"/>
    <n v="529"/>
    <s v="054"/>
    <s v="Krško"/>
    <n v="272"/>
    <x v="1"/>
    <x v="8"/>
    <x v="8"/>
  </r>
  <r>
    <x v="0"/>
    <x v="1"/>
    <s v="1679"/>
    <s v="POČIVALIŠČE ZALOKE S"/>
    <x v="2"/>
    <n v="0"/>
    <n v="430"/>
    <n v="430"/>
    <s v="054"/>
    <s v="Krško"/>
    <n v="273"/>
    <x v="1"/>
    <x v="8"/>
    <x v="8"/>
  </r>
  <r>
    <x v="0"/>
    <x v="1"/>
    <s v="0028"/>
    <s v="DRNOVO - BREŽICE"/>
    <x v="0"/>
    <n v="0"/>
    <n v="4980"/>
    <n v="4980"/>
    <s v="054"/>
    <s v="Krško"/>
    <n v="275"/>
    <x v="0"/>
    <x v="8"/>
    <x v="8"/>
  </r>
  <r>
    <x v="0"/>
    <x v="1"/>
    <s v="0028"/>
    <s v="DRNOVO - BREŽICE"/>
    <x v="0"/>
    <n v="4980"/>
    <n v="5250"/>
    <n v="270"/>
    <s v="009"/>
    <s v="Brežice"/>
    <n v="275"/>
    <x v="0"/>
    <x v="8"/>
    <x v="8"/>
  </r>
  <r>
    <x v="0"/>
    <x v="1"/>
    <s v="0028"/>
    <s v="DRNOVO - BREŽICE"/>
    <x v="0"/>
    <n v="5250"/>
    <n v="5810"/>
    <n v="560"/>
    <s v="054"/>
    <s v="Krško"/>
    <n v="275"/>
    <x v="0"/>
    <x v="8"/>
    <x v="8"/>
  </r>
  <r>
    <x v="0"/>
    <x v="1"/>
    <s v="0028"/>
    <s v="DRNOVO - BREŽICE"/>
    <x v="0"/>
    <n v="5810"/>
    <n v="11718"/>
    <n v="5908"/>
    <s v="009"/>
    <s v="Brežice"/>
    <n v="275"/>
    <x v="0"/>
    <x v="8"/>
    <x v="8"/>
  </r>
  <r>
    <x v="0"/>
    <x v="1"/>
    <s v="0628"/>
    <s v="DRNOVO - BREŽICE"/>
    <x v="1"/>
    <n v="0"/>
    <n v="4980"/>
    <n v="4980"/>
    <s v="054"/>
    <s v="Krško"/>
    <n v="276"/>
    <x v="0"/>
    <x v="8"/>
    <x v="8"/>
  </r>
  <r>
    <x v="0"/>
    <x v="1"/>
    <s v="0628"/>
    <s v="DRNOVO - BREŽICE"/>
    <x v="1"/>
    <n v="4980"/>
    <n v="5240"/>
    <n v="260"/>
    <s v="009"/>
    <s v="Brežice"/>
    <n v="276"/>
    <x v="0"/>
    <x v="8"/>
    <x v="8"/>
  </r>
  <r>
    <x v="0"/>
    <x v="1"/>
    <s v="0628"/>
    <s v="DRNOVO - BREŽICE"/>
    <x v="1"/>
    <n v="5240"/>
    <n v="5810"/>
    <n v="570"/>
    <s v="054"/>
    <s v="Krško"/>
    <n v="276"/>
    <x v="0"/>
    <x v="8"/>
    <x v="8"/>
  </r>
  <r>
    <x v="0"/>
    <x v="1"/>
    <s v="0628"/>
    <s v="DRNOVO - BREŽICE"/>
    <x v="1"/>
    <n v="5810"/>
    <n v="11724"/>
    <n v="5914"/>
    <s v="009"/>
    <s v="Brežice"/>
    <n v="276"/>
    <x v="0"/>
    <x v="8"/>
    <x v="8"/>
  </r>
  <r>
    <x v="0"/>
    <x v="1"/>
    <s v="1680"/>
    <s v="POČIVALIŠČE ČATEŽ J"/>
    <x v="2"/>
    <n v="0"/>
    <n v="357"/>
    <n v="357"/>
    <s v="009"/>
    <s v="Brežice"/>
    <n v="277"/>
    <x v="1"/>
    <x v="8"/>
    <x v="8"/>
  </r>
  <r>
    <x v="0"/>
    <x v="1"/>
    <s v="1681"/>
    <s v="POČIVALIŠČE ČATEŽ S"/>
    <x v="2"/>
    <n v="0"/>
    <n v="624"/>
    <n v="624"/>
    <s v="009"/>
    <s v="Brežice"/>
    <n v="278"/>
    <x v="1"/>
    <x v="8"/>
    <x v="8"/>
  </r>
  <r>
    <x v="0"/>
    <x v="1"/>
    <s v="0029"/>
    <s v="BREŽICE - OBREŽJE"/>
    <x v="0"/>
    <n v="0"/>
    <n v="8517"/>
    <n v="8517"/>
    <s v="009"/>
    <s v="Brežice"/>
    <n v="280"/>
    <x v="0"/>
    <x v="8"/>
    <x v="8"/>
  </r>
  <r>
    <x v="0"/>
    <x v="1"/>
    <s v="0629"/>
    <s v="BREŽICE - OBREŽJE"/>
    <x v="1"/>
    <n v="0"/>
    <n v="8501"/>
    <n v="8501"/>
    <s v="009"/>
    <s v="Brežice"/>
    <n v="281"/>
    <x v="0"/>
    <x v="8"/>
    <x v="8"/>
  </r>
  <r>
    <x v="0"/>
    <x v="1"/>
    <s v="1686"/>
    <s v="POČIVALIŠČE OBREŽJE Z"/>
    <x v="2"/>
    <n v="0"/>
    <n v="265"/>
    <n v="265"/>
    <s v="009"/>
    <s v="Brežice"/>
    <n v="283"/>
    <x v="1"/>
    <x v="8"/>
    <x v="8"/>
  </r>
  <r>
    <x v="0"/>
    <x v="1"/>
    <s v="1687"/>
    <s v="POČIVALIŠČE OBREŽJE V"/>
    <x v="2"/>
    <n v="0"/>
    <n v="153"/>
    <n v="153"/>
    <s v="009"/>
    <s v="Brežice"/>
    <n v="284"/>
    <x v="1"/>
    <x v="8"/>
    <x v="8"/>
  </r>
  <r>
    <x v="0"/>
    <x v="1"/>
    <s v="1482"/>
    <s v="KAMIONSKA CESTA OBREŽJE"/>
    <x v="2"/>
    <n v="0"/>
    <n v="1497"/>
    <n v="1497"/>
    <s v="009"/>
    <s v="Brežice"/>
    <n v="285"/>
    <x v="1"/>
    <x v="8"/>
    <x v="8"/>
  </r>
  <r>
    <x v="0"/>
    <x v="2"/>
    <s v="0668"/>
    <s v="GABRK - SEŽANA V"/>
    <x v="1"/>
    <n v="0"/>
    <n v="1170"/>
    <n v="1170"/>
    <s v="019"/>
    <s v="Divača"/>
    <n v="290"/>
    <x v="0"/>
    <x v="5"/>
    <x v="5"/>
  </r>
  <r>
    <x v="0"/>
    <x v="2"/>
    <s v="0668"/>
    <s v="GABRK - SEŽANA V"/>
    <x v="1"/>
    <n v="1170"/>
    <n v="7964"/>
    <n v="6794"/>
    <s v="111"/>
    <s v="Sežana"/>
    <n v="290"/>
    <x v="0"/>
    <x v="5"/>
    <x v="5"/>
  </r>
  <r>
    <x v="0"/>
    <x v="2"/>
    <s v="0668"/>
    <s v="GABRK - SEŽANA V"/>
    <x v="1"/>
    <n v="0"/>
    <n v="1170"/>
    <n v="1170"/>
    <s v="019"/>
    <s v="Divača"/>
    <n v="290"/>
    <x v="0"/>
    <x v="5"/>
    <x v="5"/>
  </r>
  <r>
    <x v="0"/>
    <x v="2"/>
    <s v="0668"/>
    <s v="GABRK - SEŽANA V"/>
    <x v="1"/>
    <n v="1170"/>
    <n v="7964"/>
    <n v="6794"/>
    <s v="111"/>
    <s v="Sežana"/>
    <n v="290"/>
    <x v="0"/>
    <x v="5"/>
    <x v="5"/>
  </r>
  <r>
    <x v="0"/>
    <x v="2"/>
    <s v="1670"/>
    <s v="POČIVALIŠČE POVIR S"/>
    <x v="2"/>
    <n v="0"/>
    <n v="308"/>
    <n v="308"/>
    <s v="111"/>
    <s v="Sežana"/>
    <n v="289"/>
    <x v="1"/>
    <x v="5"/>
    <x v="5"/>
  </r>
  <r>
    <x v="0"/>
    <x v="2"/>
    <s v="1671"/>
    <s v="POČIVALIŠČE POVIR J"/>
    <x v="2"/>
    <n v="0"/>
    <n v="378"/>
    <n v="378"/>
    <s v="111"/>
    <s v="Sežana"/>
    <n v="292"/>
    <x v="1"/>
    <x v="5"/>
    <x v="5"/>
  </r>
  <r>
    <x v="0"/>
    <x v="2"/>
    <s v="0069"/>
    <s v="SEŽANA V - SEŽANA Z"/>
    <x v="0"/>
    <n v="0"/>
    <n v="2703"/>
    <n v="2703"/>
    <s v="111"/>
    <s v="Sežana"/>
    <n v="294"/>
    <x v="0"/>
    <x v="5"/>
    <x v="5"/>
  </r>
  <r>
    <x v="0"/>
    <x v="2"/>
    <s v="0669"/>
    <s v="SEŽANA V - SEŽANA Z"/>
    <x v="1"/>
    <n v="0"/>
    <n v="2680"/>
    <n v="2680"/>
    <s v="111"/>
    <s v="Sežana"/>
    <n v="295"/>
    <x v="0"/>
    <x v="5"/>
    <x v="5"/>
  </r>
  <r>
    <x v="0"/>
    <x v="2"/>
    <s v="0070"/>
    <s v="SEŽANA Z - FERNETIČI"/>
    <x v="0"/>
    <n v="0"/>
    <n v="1579"/>
    <n v="1579"/>
    <s v="111"/>
    <s v="Sežana"/>
    <n v="297"/>
    <x v="0"/>
    <x v="5"/>
    <x v="5"/>
  </r>
  <r>
    <x v="0"/>
    <x v="2"/>
    <s v="0670"/>
    <s v="SEŽANA Z - FERNETIČI"/>
    <x v="1"/>
    <n v="0"/>
    <n v="1599"/>
    <n v="1599"/>
    <s v="111"/>
    <s v="Sežana"/>
    <n v="298"/>
    <x v="0"/>
    <x v="5"/>
    <x v="5"/>
  </r>
  <r>
    <x v="0"/>
    <x v="2"/>
    <s v="1672"/>
    <s v="POČIVALIŠČE FERNETIČI S"/>
    <x v="2"/>
    <n v="0"/>
    <n v="341"/>
    <n v="341"/>
    <s v="111"/>
    <s v="Sežana"/>
    <n v="299"/>
    <x v="1"/>
    <x v="5"/>
    <x v="5"/>
  </r>
  <r>
    <x v="0"/>
    <x v="2"/>
    <s v="1673"/>
    <s v="POČIVALIŠČE FERNETIČI J"/>
    <x v="2"/>
    <n v="0"/>
    <n v="326"/>
    <n v="326"/>
    <s v="111"/>
    <s v="Sežana"/>
    <n v="300"/>
    <x v="1"/>
    <x v="5"/>
    <x v="5"/>
  </r>
  <r>
    <x v="0"/>
    <x v="2"/>
    <s v="0372"/>
    <s v="KAMIONSKA CESTA FERNETIČI"/>
    <x v="2"/>
    <n v="0"/>
    <n v="2769"/>
    <n v="2769"/>
    <s v="111"/>
    <s v="Sežana"/>
    <n v="302"/>
    <x v="1"/>
    <x v="5"/>
    <x v="5"/>
  </r>
  <r>
    <x v="0"/>
    <x v="3"/>
    <s v="0091"/>
    <s v="SLIVNICA - HAJDINA"/>
    <x v="0"/>
    <n v="0"/>
    <n v="4550"/>
    <n v="4550"/>
    <s v="160"/>
    <s v="Hoče - Slivnica"/>
    <n v="303"/>
    <x v="0"/>
    <x v="0"/>
    <x v="0"/>
  </r>
  <r>
    <x v="0"/>
    <x v="3"/>
    <s v="0091"/>
    <s v="SLIVNICA - HAJDINA"/>
    <x v="0"/>
    <n v="4550"/>
    <n v="5680"/>
    <n v="1130"/>
    <s v="098"/>
    <s v="Rače - Fram"/>
    <n v="303"/>
    <x v="0"/>
    <x v="0"/>
    <x v="0"/>
  </r>
  <r>
    <x v="0"/>
    <x v="3"/>
    <s v="0091"/>
    <s v="SLIVNICA - HAJDINA"/>
    <x v="0"/>
    <n v="5680"/>
    <n v="12510"/>
    <n v="6830"/>
    <s v="115"/>
    <s v="Starše"/>
    <n v="303"/>
    <x v="0"/>
    <x v="0"/>
    <x v="0"/>
  </r>
  <r>
    <x v="0"/>
    <x v="3"/>
    <s v="0091"/>
    <s v="SLIVNICA - HAJDINA"/>
    <x v="0"/>
    <n v="12510"/>
    <n v="13030"/>
    <n v="520"/>
    <s v="045"/>
    <s v="Kidričevo"/>
    <n v="303"/>
    <x v="0"/>
    <x v="0"/>
    <x v="0"/>
  </r>
  <r>
    <x v="0"/>
    <x v="3"/>
    <s v="0091"/>
    <s v="SLIVNICA - HAJDINA"/>
    <x v="0"/>
    <n v="13030"/>
    <n v="13650"/>
    <n v="620"/>
    <s v="159"/>
    <s v="Hajdina"/>
    <n v="303"/>
    <x v="0"/>
    <x v="0"/>
    <x v="0"/>
  </r>
  <r>
    <x v="0"/>
    <x v="3"/>
    <s v="0091"/>
    <s v="SLIVNICA - HAJDINA"/>
    <x v="0"/>
    <n v="13650"/>
    <n v="13850"/>
    <n v="200"/>
    <s v="045"/>
    <s v="Kidričevo"/>
    <n v="303"/>
    <x v="0"/>
    <x v="0"/>
    <x v="0"/>
  </r>
  <r>
    <x v="0"/>
    <x v="3"/>
    <s v="0091"/>
    <s v="SLIVNICA - HAJDINA"/>
    <x v="0"/>
    <n v="13850"/>
    <n v="14500"/>
    <n v="650"/>
    <s v="159"/>
    <s v="Hajdina"/>
    <n v="303"/>
    <x v="0"/>
    <x v="0"/>
    <x v="0"/>
  </r>
  <r>
    <x v="0"/>
    <x v="3"/>
    <s v="0091"/>
    <s v="SLIVNICA - HAJDINA"/>
    <x v="0"/>
    <n v="14500"/>
    <n v="15080"/>
    <n v="580"/>
    <s v="045"/>
    <s v="Kidričevo"/>
    <n v="303"/>
    <x v="0"/>
    <x v="0"/>
    <x v="0"/>
  </r>
  <r>
    <x v="0"/>
    <x v="3"/>
    <s v="0091"/>
    <s v="SLIVNICA - HAJDINA"/>
    <x v="0"/>
    <n v="15080"/>
    <n v="15560"/>
    <n v="480"/>
    <s v="159"/>
    <s v="Hajdina"/>
    <n v="303"/>
    <x v="0"/>
    <x v="0"/>
    <x v="0"/>
  </r>
  <r>
    <x v="0"/>
    <x v="3"/>
    <s v="0691"/>
    <s v="SLIVNICA - HAJDINA"/>
    <x v="1"/>
    <n v="0"/>
    <n v="4000"/>
    <n v="4000"/>
    <s v="160"/>
    <s v="Hoče - Slivnica"/>
    <n v="304"/>
    <x v="0"/>
    <x v="0"/>
    <x v="0"/>
  </r>
  <r>
    <x v="0"/>
    <x v="3"/>
    <s v="0691"/>
    <s v="SLIVNICA - HAJDINA"/>
    <x v="1"/>
    <n v="4000"/>
    <n v="5110"/>
    <n v="1110"/>
    <s v="098"/>
    <s v="Rače - Fram"/>
    <n v="304"/>
    <x v="0"/>
    <x v="0"/>
    <x v="0"/>
  </r>
  <r>
    <x v="0"/>
    <x v="3"/>
    <s v="0691"/>
    <s v="SLIVNICA - HAJDINA"/>
    <x v="1"/>
    <n v="5110"/>
    <n v="12010"/>
    <n v="6900"/>
    <s v="115"/>
    <s v="Starše"/>
    <n v="304"/>
    <x v="0"/>
    <x v="0"/>
    <x v="0"/>
  </r>
  <r>
    <x v="0"/>
    <x v="3"/>
    <s v="0691"/>
    <s v="SLIVNICA - HAJDINA"/>
    <x v="1"/>
    <n v="12010"/>
    <n v="12470"/>
    <n v="460"/>
    <s v="045"/>
    <s v="Kidričevo"/>
    <n v="304"/>
    <x v="0"/>
    <x v="0"/>
    <x v="0"/>
  </r>
  <r>
    <x v="0"/>
    <x v="3"/>
    <s v="0691"/>
    <s v="SLIVNICA - HAJDINA"/>
    <x v="1"/>
    <n v="12470"/>
    <n v="13960"/>
    <n v="1490"/>
    <s v="159"/>
    <s v="Hajdina"/>
    <n v="304"/>
    <x v="0"/>
    <x v="0"/>
    <x v="0"/>
  </r>
  <r>
    <x v="0"/>
    <x v="3"/>
    <s v="0691"/>
    <s v="SLIVNICA - HAJDINA"/>
    <x v="1"/>
    <n v="13960"/>
    <n v="14510"/>
    <n v="550"/>
    <s v="045"/>
    <s v="Kidričevo"/>
    <n v="304"/>
    <x v="0"/>
    <x v="0"/>
    <x v="0"/>
  </r>
  <r>
    <x v="0"/>
    <x v="3"/>
    <s v="0691"/>
    <s v="SLIVNICA - HAJDINA"/>
    <x v="1"/>
    <n v="14510"/>
    <n v="15017"/>
    <n v="507"/>
    <s v="159"/>
    <s v="Hajdina"/>
    <n v="304"/>
    <x v="0"/>
    <x v="0"/>
    <x v="0"/>
  </r>
  <r>
    <x v="0"/>
    <x v="3"/>
    <s v="1716"/>
    <s v="POČIVALIŠČE CP PREPOLJE Z"/>
    <x v="2"/>
    <n v="0"/>
    <n v="541"/>
    <n v="541"/>
    <s v="115"/>
    <s v="Starše"/>
    <n v="308"/>
    <x v="1"/>
    <x v="0"/>
    <x v="0"/>
  </r>
  <r>
    <x v="0"/>
    <x v="3"/>
    <s v="1717"/>
    <s v="POČIVALIŠČE CP PREPOLJE V"/>
    <x v="2"/>
    <n v="0"/>
    <n v="426"/>
    <n v="426"/>
    <s v="115"/>
    <s v="Starše"/>
    <n v="309"/>
    <x v="1"/>
    <x v="0"/>
    <x v="0"/>
  </r>
  <r>
    <x v="0"/>
    <x v="3"/>
    <s v="1704"/>
    <s v="POČIVALIŠČE DRAVSKO POLJE J"/>
    <x v="2"/>
    <n v="0"/>
    <n v="442"/>
    <n v="442"/>
    <s v="159"/>
    <s v="Hajdina"/>
    <n v="311"/>
    <x v="1"/>
    <x v="0"/>
    <x v="0"/>
  </r>
  <r>
    <x v="0"/>
    <x v="3"/>
    <s v="1705"/>
    <s v="POČIVALIŠČE DRAVSKO POLJE S"/>
    <x v="2"/>
    <n v="0"/>
    <n v="430"/>
    <n v="430"/>
    <s v="159"/>
    <s v="Hajdina"/>
    <n v="312"/>
    <x v="1"/>
    <x v="0"/>
    <x v="0"/>
  </r>
  <r>
    <x v="0"/>
    <x v="3"/>
    <s v="0092"/>
    <s v="HAJDINA - DRAŽENCI"/>
    <x v="0"/>
    <n v="0"/>
    <n v="4512"/>
    <n v="4512"/>
    <s v="159"/>
    <s v="Hajdina"/>
    <n v="314"/>
    <x v="0"/>
    <x v="0"/>
    <x v="0"/>
  </r>
  <r>
    <x v="0"/>
    <x v="3"/>
    <s v="0692"/>
    <s v="HAJDINA - DRAŽENCI"/>
    <x v="1"/>
    <n v="0"/>
    <n v="4505"/>
    <n v="4505"/>
    <s v="159"/>
    <s v="Hajdina"/>
    <n v="315"/>
    <x v="0"/>
    <x v="0"/>
    <x v="0"/>
  </r>
  <r>
    <x v="1"/>
    <x v="3"/>
    <s v="0093"/>
    <s v="DRAŽENCI - PODLEHNIK"/>
    <x v="0"/>
    <n v="0"/>
    <n v="330"/>
    <n v="330"/>
    <s v="159"/>
    <s v="Hajdina"/>
    <n v="317"/>
    <x v="0"/>
    <x v="0"/>
    <x v="0"/>
  </r>
  <r>
    <x v="1"/>
    <x v="3"/>
    <s v="0093"/>
    <s v="DRAŽENCI - PODLEHNIK"/>
    <x v="0"/>
    <n v="330"/>
    <n v="5905"/>
    <n v="5575"/>
    <s v="096"/>
    <s v="Ptuj"/>
    <n v="317"/>
    <x v="0"/>
    <x v="0"/>
    <x v="0"/>
  </r>
  <r>
    <x v="1"/>
    <x v="3"/>
    <s v="0693"/>
    <s v="DRAŽENCI - PODLEHNIK"/>
    <x v="1"/>
    <n v="0"/>
    <n v="330"/>
    <n v="330"/>
    <s v="159"/>
    <s v="Hajdina"/>
    <n v="320"/>
    <x v="0"/>
    <x v="0"/>
    <x v="0"/>
  </r>
  <r>
    <x v="1"/>
    <x v="3"/>
    <s v="0693"/>
    <s v="DRAŽENCI - PODLEHNIK"/>
    <x v="1"/>
    <n v="330"/>
    <n v="5896"/>
    <n v="5566"/>
    <s v="096"/>
    <s v="Ptuj"/>
    <n v="320"/>
    <x v="0"/>
    <x v="0"/>
    <x v="0"/>
  </r>
  <r>
    <x v="1"/>
    <x v="3"/>
    <s v="0094"/>
    <s v="PODLEHNIK - GRUŠKOVJE"/>
    <x v="0"/>
    <n v="0"/>
    <n v="8100"/>
    <n v="8100"/>
    <s v="172"/>
    <s v="Podlehnik"/>
    <n v="321"/>
    <x v="0"/>
    <x v="0"/>
    <x v="0"/>
  </r>
  <r>
    <x v="1"/>
    <x v="3"/>
    <s v="0094"/>
    <s v="PODLEHNIK - GRUŠKOVJE"/>
    <x v="0"/>
    <n v="8100"/>
    <n v="8634"/>
    <n v="534"/>
    <s v="191"/>
    <s v="Žetale"/>
    <n v="321"/>
    <x v="0"/>
    <x v="0"/>
    <x v="0"/>
  </r>
  <r>
    <x v="1"/>
    <x v="3"/>
    <s v="0694"/>
    <s v="PODLEHNIK - GRUŠKOVJE"/>
    <x v="1"/>
    <n v="0"/>
    <n v="8090"/>
    <n v="8090"/>
    <s v="172"/>
    <s v="Podlehnik"/>
    <n v="322"/>
    <x v="0"/>
    <x v="0"/>
    <x v="0"/>
  </r>
  <r>
    <x v="1"/>
    <x v="3"/>
    <s v="0694"/>
    <s v="PODLEHNIK - GRUŠKOVJE"/>
    <x v="1"/>
    <n v="8090"/>
    <n v="8645"/>
    <n v="555"/>
    <s v="191"/>
    <s v="Žetale"/>
    <n v="322"/>
    <x v="0"/>
    <x v="0"/>
    <x v="0"/>
  </r>
  <r>
    <x v="1"/>
    <x v="3"/>
    <s v="1700"/>
    <s v="POČIVALIŠČE PODLEHNIK Z"/>
    <x v="2"/>
    <n v="0"/>
    <n v="599"/>
    <n v="599"/>
    <s v="172"/>
    <s v="Podlehnik"/>
    <n v="324"/>
    <x v="1"/>
    <x v="0"/>
    <x v="0"/>
  </r>
  <r>
    <x v="1"/>
    <x v="3"/>
    <s v="1701"/>
    <s v="POČIVALIŠČE PODLEHNIK V"/>
    <x v="2"/>
    <n v="0"/>
    <n v="460"/>
    <n v="460"/>
    <s v="172"/>
    <s v="Podlehnik"/>
    <n v="325"/>
    <x v="1"/>
    <x v="0"/>
    <x v="0"/>
  </r>
  <r>
    <x v="0"/>
    <x v="3"/>
    <s v="1484"/>
    <s v="KAMIONSKA CESTA GRUŠKOVJE"/>
    <x v="2"/>
    <n v="0"/>
    <n v="660"/>
    <n v="660"/>
    <s v="172"/>
    <s v="Podlehnik"/>
    <n v="326"/>
    <x v="1"/>
    <x v="0"/>
    <x v="0"/>
  </r>
  <r>
    <x v="0"/>
    <x v="4"/>
    <s v="0806"/>
    <s v="DRAGUČOVA - LENART"/>
    <x v="0"/>
    <n v="0"/>
    <n v="6320"/>
    <n v="6320"/>
    <s v="089"/>
    <s v="Pesnica"/>
    <n v="327"/>
    <x v="0"/>
    <x v="0"/>
    <x v="0"/>
  </r>
  <r>
    <x v="0"/>
    <x v="4"/>
    <s v="0806"/>
    <s v="DRAGUČOVA - LENART"/>
    <x v="0"/>
    <n v="6320"/>
    <n v="11330"/>
    <n v="5010"/>
    <s v="058"/>
    <s v="Lenart"/>
    <n v="327"/>
    <x v="0"/>
    <x v="0"/>
    <x v="0"/>
  </r>
  <r>
    <x v="0"/>
    <x v="4"/>
    <s v="0906"/>
    <s v="DRAGUČOVA - LENART"/>
    <x v="1"/>
    <n v="0"/>
    <n v="6520"/>
    <n v="6520"/>
    <s v="089"/>
    <s v="Pesnica"/>
    <n v="328"/>
    <x v="0"/>
    <x v="0"/>
    <x v="0"/>
  </r>
  <r>
    <x v="0"/>
    <x v="4"/>
    <s v="0906"/>
    <s v="DRAGUČOVA - LENART"/>
    <x v="1"/>
    <n v="6520"/>
    <n v="11529"/>
    <n v="5009"/>
    <s v="058"/>
    <s v="Lenart"/>
    <n v="328"/>
    <x v="0"/>
    <x v="0"/>
    <x v="0"/>
  </r>
  <r>
    <x v="0"/>
    <x v="4"/>
    <s v="0807"/>
    <s v="LENART - SVETA TROJICA"/>
    <x v="0"/>
    <n v="0"/>
    <n v="4400"/>
    <n v="4400"/>
    <s v="058"/>
    <s v="Lenart"/>
    <n v="331"/>
    <x v="0"/>
    <x v="0"/>
    <x v="0"/>
  </r>
  <r>
    <x v="0"/>
    <x v="4"/>
    <s v="0807"/>
    <s v="LENART - SVETA TROJICA"/>
    <x v="0"/>
    <n v="4400"/>
    <n v="5018"/>
    <n v="618"/>
    <s v="204"/>
    <s v="Sveta Trojica v Slovenskih goricah"/>
    <n v="331"/>
    <x v="0"/>
    <x v="0"/>
    <x v="0"/>
  </r>
  <r>
    <x v="0"/>
    <x v="4"/>
    <s v="0907"/>
    <s v="LENART - SVETA TROJICA"/>
    <x v="1"/>
    <n v="0"/>
    <n v="4380"/>
    <n v="4380"/>
    <s v="058"/>
    <s v="Lenart"/>
    <n v="332"/>
    <x v="0"/>
    <x v="0"/>
    <x v="0"/>
  </r>
  <r>
    <x v="0"/>
    <x v="4"/>
    <s v="0907"/>
    <s v="LENART - SVETA TROJICA"/>
    <x v="1"/>
    <n v="4380"/>
    <n v="5004"/>
    <n v="624"/>
    <s v="204"/>
    <s v="Sveta Trojica v Slovenskih goricah"/>
    <n v="332"/>
    <x v="0"/>
    <x v="0"/>
    <x v="0"/>
  </r>
  <r>
    <x v="0"/>
    <x v="4"/>
    <s v="1694"/>
    <s v="POČIVALIŠČE LORMANJE Z"/>
    <x v="2"/>
    <n v="0"/>
    <n v="269"/>
    <n v="269"/>
    <s v="058"/>
    <s v="Lenart"/>
    <n v="333"/>
    <x v="1"/>
    <x v="0"/>
    <x v="0"/>
  </r>
  <r>
    <x v="0"/>
    <x v="4"/>
    <s v="1695"/>
    <s v="POČIVALIŠČE LORMANJE V"/>
    <x v="2"/>
    <n v="0"/>
    <n v="260"/>
    <n v="260"/>
    <s v="058"/>
    <s v="Lenart"/>
    <n v="334"/>
    <x v="1"/>
    <x v="0"/>
    <x v="0"/>
  </r>
  <r>
    <x v="0"/>
    <x v="4"/>
    <s v="0808"/>
    <s v="SVETA TROJICA - SVETI JURIJ OB ŠČAVNICI"/>
    <x v="0"/>
    <n v="0"/>
    <n v="2970"/>
    <n v="2970"/>
    <s v="204"/>
    <s v="Sveta Trojica v Slovenskih goricah"/>
    <n v="336"/>
    <x v="0"/>
    <x v="0"/>
    <x v="0"/>
  </r>
  <r>
    <x v="0"/>
    <x v="4"/>
    <s v="0808"/>
    <s v="SVETA TROJICA - SVETI JURIJ OB ŠČAVNICI"/>
    <x v="0"/>
    <n v="2970"/>
    <n v="9490"/>
    <n v="6520"/>
    <s v="153"/>
    <s v="Cerkvenjak"/>
    <n v="336"/>
    <x v="0"/>
    <x v="0"/>
    <x v="0"/>
  </r>
  <r>
    <x v="0"/>
    <x v="4"/>
    <s v="0808"/>
    <s v="SVETA TROJICA - SVETI JURIJ OB ŠČAVNICI"/>
    <x v="0"/>
    <n v="9490"/>
    <n v="12521"/>
    <n v="3031"/>
    <s v="116"/>
    <s v="Sveti Jurij"/>
    <n v="336"/>
    <x v="0"/>
    <x v="9"/>
    <x v="9"/>
  </r>
  <r>
    <x v="0"/>
    <x v="4"/>
    <s v="0908"/>
    <s v="SVETA TROJICA - SVETI JURIJ OB ŠČAVNICI"/>
    <x v="1"/>
    <n v="0"/>
    <n v="2960"/>
    <n v="2960"/>
    <s v="204"/>
    <s v="Sveta Trojica v Slovenskih goricah"/>
    <n v="337"/>
    <x v="0"/>
    <x v="0"/>
    <x v="0"/>
  </r>
  <r>
    <x v="0"/>
    <x v="4"/>
    <s v="0908"/>
    <s v="SVETA TROJICA - SVETI JURIJ OB ŠČAVNICI"/>
    <x v="1"/>
    <n v="2960"/>
    <n v="9490"/>
    <n v="6530"/>
    <s v="153"/>
    <s v="Cerkvenjak"/>
    <n v="337"/>
    <x v="0"/>
    <x v="0"/>
    <x v="0"/>
  </r>
  <r>
    <x v="0"/>
    <x v="4"/>
    <s v="0908"/>
    <s v="SVETA TROJICA - SVETI JURIJ OB ŠČAVNICI"/>
    <x v="1"/>
    <n v="9490"/>
    <n v="12505"/>
    <n v="3015"/>
    <s v="116"/>
    <s v="Sveti Jurij"/>
    <n v="337"/>
    <x v="0"/>
    <x v="9"/>
    <x v="9"/>
  </r>
  <r>
    <x v="0"/>
    <x v="4"/>
    <s v="1702"/>
    <s v="POČIVALIŠČE SVETI JURIJ OB ŠČAVNICI J"/>
    <x v="2"/>
    <n v="0"/>
    <n v="466"/>
    <n v="466"/>
    <s v="116"/>
    <s v="Sveti Jurij"/>
    <n v="340"/>
    <x v="1"/>
    <x v="9"/>
    <x v="9"/>
  </r>
  <r>
    <x v="0"/>
    <x v="4"/>
    <s v="1703"/>
    <s v="POČIVALIŠČE SVETI JURIJ OB ŠČAVNICI S"/>
    <x v="2"/>
    <n v="0"/>
    <n v="258"/>
    <n v="258"/>
    <s v="116"/>
    <s v="Sveti Jurij"/>
    <n v="341"/>
    <x v="1"/>
    <x v="9"/>
    <x v="9"/>
  </r>
  <r>
    <x v="0"/>
    <x v="4"/>
    <s v="0809"/>
    <s v="SVETI JURIJ OB ŠČAVNICI - VUČJA VAS"/>
    <x v="0"/>
    <n v="0"/>
    <n v="720"/>
    <n v="720"/>
    <s v="116"/>
    <s v="Sveti Jurij"/>
    <n v="342"/>
    <x v="0"/>
    <x v="9"/>
    <x v="9"/>
  </r>
  <r>
    <x v="0"/>
    <x v="4"/>
    <s v="0809"/>
    <s v="SVETI JURIJ OB ŠČAVNICI - VUČJA VAS"/>
    <x v="0"/>
    <n v="720"/>
    <n v="1080"/>
    <n v="360"/>
    <s v="100"/>
    <s v="Radenci"/>
    <n v="342"/>
    <x v="0"/>
    <x v="9"/>
    <x v="9"/>
  </r>
  <r>
    <x v="0"/>
    <x v="4"/>
    <s v="0809"/>
    <s v="SVETI JURIJ OB ŠČAVNICI - VUČJA VAS"/>
    <x v="0"/>
    <n v="1080"/>
    <n v="6250"/>
    <n v="5170"/>
    <s v="116"/>
    <s v="Sveti Jurij"/>
    <n v="342"/>
    <x v="0"/>
    <x v="9"/>
    <x v="9"/>
  </r>
  <r>
    <x v="0"/>
    <x v="4"/>
    <s v="0809"/>
    <s v="SVETI JURIJ OB ŠČAVNICI - VUČJA VAS"/>
    <x v="0"/>
    <n v="6250"/>
    <n v="8510"/>
    <n v="2260"/>
    <s v="166"/>
    <s v="Križevci"/>
    <n v="342"/>
    <x v="0"/>
    <x v="9"/>
    <x v="9"/>
  </r>
  <r>
    <x v="0"/>
    <x v="4"/>
    <s v="0909"/>
    <s v="SVETI JURIJ OB ŠČAVNICI - VUČJA VAS"/>
    <x v="1"/>
    <n v="0"/>
    <n v="730"/>
    <n v="730"/>
    <s v="116"/>
    <s v="Sveti Jurij"/>
    <n v="344"/>
    <x v="0"/>
    <x v="9"/>
    <x v="9"/>
  </r>
  <r>
    <x v="0"/>
    <x v="4"/>
    <s v="0909"/>
    <s v="SVETI JURIJ OB ŠČAVNICI - VUČJA VAS"/>
    <x v="1"/>
    <n v="730"/>
    <n v="1090"/>
    <n v="360"/>
    <s v="100"/>
    <s v="Radenci"/>
    <n v="344"/>
    <x v="0"/>
    <x v="9"/>
    <x v="9"/>
  </r>
  <r>
    <x v="0"/>
    <x v="4"/>
    <s v="0909"/>
    <s v="SVETI JURIJ OB ŠČAVNICI - VUČJA VAS"/>
    <x v="1"/>
    <n v="1090"/>
    <n v="6270"/>
    <n v="5180"/>
    <s v="116"/>
    <s v="Sveti Jurij"/>
    <n v="344"/>
    <x v="0"/>
    <x v="9"/>
    <x v="9"/>
  </r>
  <r>
    <x v="0"/>
    <x v="4"/>
    <s v="0909"/>
    <s v="SVETI JURIJ OB ŠČAVNICI - VUČJA VAS"/>
    <x v="1"/>
    <n v="6270"/>
    <n v="8517"/>
    <n v="2247"/>
    <s v="166"/>
    <s v="Križevci"/>
    <n v="344"/>
    <x v="0"/>
    <x v="9"/>
    <x v="9"/>
  </r>
  <r>
    <x v="0"/>
    <x v="4"/>
    <s v="0810"/>
    <s v="VUČJA VAS - MURSKA SOBOTA"/>
    <x v="0"/>
    <n v="0"/>
    <n v="2110"/>
    <n v="2110"/>
    <s v="166"/>
    <s v="Križevci"/>
    <n v="347"/>
    <x v="0"/>
    <x v="9"/>
    <x v="9"/>
  </r>
  <r>
    <x v="0"/>
    <x v="4"/>
    <s v="0810"/>
    <s v="VUČJA VAS - MURSKA SOBOTA"/>
    <x v="0"/>
    <n v="2110"/>
    <n v="6571"/>
    <n v="4461"/>
    <s v="080"/>
    <s v="Murska Sobota"/>
    <n v="347"/>
    <x v="0"/>
    <x v="9"/>
    <x v="9"/>
  </r>
  <r>
    <x v="0"/>
    <x v="4"/>
    <s v="0910"/>
    <s v="VUČJA VAS - MURSKA SOBOTA"/>
    <x v="1"/>
    <n v="0"/>
    <n v="2100"/>
    <n v="2100"/>
    <s v="166"/>
    <s v="Križevci"/>
    <n v="348"/>
    <x v="0"/>
    <x v="9"/>
    <x v="9"/>
  </r>
  <r>
    <x v="0"/>
    <x v="4"/>
    <s v="0910"/>
    <s v="VUČJA VAS - MURSKA SOBOTA"/>
    <x v="1"/>
    <n v="2100"/>
    <n v="6582"/>
    <n v="4482"/>
    <s v="080"/>
    <s v="Murska Sobota"/>
    <n v="348"/>
    <x v="0"/>
    <x v="9"/>
    <x v="9"/>
  </r>
  <r>
    <x v="0"/>
    <x v="4"/>
    <s v="1684"/>
    <s v="POČIVALIŠČE MURSKA SOBOTA J"/>
    <x v="2"/>
    <n v="0"/>
    <n v="330"/>
    <n v="330"/>
    <s v="080"/>
    <s v="Murska Sobota"/>
    <n v="350"/>
    <x v="1"/>
    <x v="9"/>
    <x v="9"/>
  </r>
  <r>
    <x v="0"/>
    <x v="4"/>
    <s v="1685"/>
    <s v="POČIVALIŠČE MURSKA SOBOTA S"/>
    <x v="2"/>
    <n v="0"/>
    <n v="203"/>
    <n v="203"/>
    <s v="080"/>
    <s v="Murska Sobota"/>
    <n v="351"/>
    <x v="1"/>
    <x v="9"/>
    <x v="9"/>
  </r>
  <r>
    <x v="0"/>
    <x v="4"/>
    <s v="0811"/>
    <s v="MURSKA SOBOTA - LIPOVCI"/>
    <x v="0"/>
    <n v="0"/>
    <n v="3190"/>
    <n v="3190"/>
    <s v="080"/>
    <s v="Murska Sobota"/>
    <n v="352"/>
    <x v="0"/>
    <x v="9"/>
    <x v="9"/>
  </r>
  <r>
    <x v="0"/>
    <x v="4"/>
    <s v="0811"/>
    <s v="MURSKA SOBOTA - LIPOVCI"/>
    <x v="0"/>
    <n v="3190"/>
    <n v="3755"/>
    <n v="565"/>
    <s v="002"/>
    <s v="Beltinci"/>
    <n v="352"/>
    <x v="0"/>
    <x v="9"/>
    <x v="9"/>
  </r>
  <r>
    <x v="0"/>
    <x v="4"/>
    <s v="0911"/>
    <s v="MURSKA SOBOTA - LIPOVCI"/>
    <x v="1"/>
    <n v="0"/>
    <n v="3180"/>
    <n v="3180"/>
    <s v="080"/>
    <s v="Murska Sobota"/>
    <n v="353"/>
    <x v="0"/>
    <x v="9"/>
    <x v="9"/>
  </r>
  <r>
    <x v="0"/>
    <x v="4"/>
    <s v="0911"/>
    <s v="MURSKA SOBOTA - LIPOVCI"/>
    <x v="1"/>
    <n v="3180"/>
    <n v="3748"/>
    <n v="568"/>
    <s v="002"/>
    <s v="Beltinci"/>
    <n v="353"/>
    <x v="0"/>
    <x v="9"/>
    <x v="9"/>
  </r>
  <r>
    <x v="0"/>
    <x v="4"/>
    <s v="0812"/>
    <s v="LIPOVCI - TURNIŠČE"/>
    <x v="0"/>
    <n v="0"/>
    <n v="5610"/>
    <n v="5610"/>
    <s v="002"/>
    <s v="Beltinci"/>
    <n v="355"/>
    <x v="0"/>
    <x v="9"/>
    <x v="9"/>
  </r>
  <r>
    <x v="0"/>
    <x v="4"/>
    <s v="0812"/>
    <s v="LIPOVCI - TURNIŠČE"/>
    <x v="0"/>
    <n v="5610"/>
    <n v="9536"/>
    <n v="3926"/>
    <s v="132"/>
    <s v="Turnišče"/>
    <n v="355"/>
    <x v="0"/>
    <x v="9"/>
    <x v="9"/>
  </r>
  <r>
    <x v="0"/>
    <x v="4"/>
    <s v="0912"/>
    <s v="LIPOVCI - TURNIŠČE"/>
    <x v="1"/>
    <n v="0"/>
    <n v="5630"/>
    <n v="5630"/>
    <s v="002"/>
    <s v="Beltinci"/>
    <n v="356"/>
    <x v="0"/>
    <x v="9"/>
    <x v="9"/>
  </r>
  <r>
    <x v="0"/>
    <x v="4"/>
    <s v="0912"/>
    <s v="LIPOVCI - TURNIŠČE"/>
    <x v="1"/>
    <n v="5630"/>
    <n v="9547"/>
    <n v="3917"/>
    <s v="132"/>
    <s v="Turnišče"/>
    <n v="356"/>
    <x v="0"/>
    <x v="9"/>
    <x v="9"/>
  </r>
  <r>
    <x v="0"/>
    <x v="4"/>
    <s v="1698"/>
    <s v="POČIVALIŠČE DOLINSKO Z"/>
    <x v="2"/>
    <n v="0"/>
    <n v="278"/>
    <n v="278"/>
    <s v="132"/>
    <s v="Turnišče"/>
    <n v="358"/>
    <x v="1"/>
    <x v="9"/>
    <x v="9"/>
  </r>
  <r>
    <x v="0"/>
    <x v="4"/>
    <s v="1699"/>
    <s v="POČIVALIŠČE DOLINSKO V"/>
    <x v="2"/>
    <n v="0"/>
    <n v="278"/>
    <n v="278"/>
    <s v="132"/>
    <s v="Turnišče"/>
    <n v="359"/>
    <x v="1"/>
    <x v="9"/>
    <x v="9"/>
  </r>
  <r>
    <x v="0"/>
    <x v="4"/>
    <s v="0813"/>
    <s v="TURNIŠČE - DOLGA VAS"/>
    <x v="0"/>
    <n v="0"/>
    <n v="4450"/>
    <n v="4450"/>
    <s v="132"/>
    <s v="Turnišče"/>
    <n v="361"/>
    <x v="0"/>
    <x v="9"/>
    <x v="9"/>
  </r>
  <r>
    <x v="0"/>
    <x v="4"/>
    <s v="0813"/>
    <s v="TURNIŠČE - DOLGA VAS"/>
    <x v="0"/>
    <n v="4450"/>
    <n v="4770"/>
    <n v="320"/>
    <s v="187"/>
    <s v="Velika Polana"/>
    <n v="361"/>
    <x v="0"/>
    <x v="9"/>
    <x v="9"/>
  </r>
  <r>
    <x v="0"/>
    <x v="4"/>
    <s v="0813"/>
    <s v="TURNIŠČE - DOLGA VAS"/>
    <x v="0"/>
    <n v="4770"/>
    <n v="9628"/>
    <n v="4858"/>
    <s v="059"/>
    <s v="Lendava/Lendva"/>
    <n v="361"/>
    <x v="0"/>
    <x v="9"/>
    <x v="9"/>
  </r>
  <r>
    <x v="0"/>
    <x v="4"/>
    <s v="0913"/>
    <s v="TURNIŠČE - DOLGA VAS"/>
    <x v="1"/>
    <n v="0"/>
    <n v="4450"/>
    <n v="4450"/>
    <s v="132"/>
    <s v="Turnišče"/>
    <n v="362"/>
    <x v="0"/>
    <x v="9"/>
    <x v="9"/>
  </r>
  <r>
    <x v="0"/>
    <x v="4"/>
    <s v="0913"/>
    <s v="TURNIŠČE - DOLGA VAS"/>
    <x v="1"/>
    <n v="4450"/>
    <n v="4760"/>
    <n v="310"/>
    <s v="187"/>
    <s v="Velika Polana"/>
    <n v="362"/>
    <x v="0"/>
    <x v="9"/>
    <x v="9"/>
  </r>
  <r>
    <x v="0"/>
    <x v="4"/>
    <s v="0913"/>
    <s v="TURNIŠČE - DOLGA VAS"/>
    <x v="1"/>
    <n v="4760"/>
    <n v="9633"/>
    <n v="4873"/>
    <s v="059"/>
    <s v="Lendava/Lendva"/>
    <n v="362"/>
    <x v="0"/>
    <x v="9"/>
    <x v="9"/>
  </r>
  <r>
    <x v="0"/>
    <x v="4"/>
    <s v="0814"/>
    <s v="DOLGA VAS - LENDAVA"/>
    <x v="0"/>
    <n v="0"/>
    <n v="3963"/>
    <n v="3963"/>
    <s v="059"/>
    <s v="Lendava/Lendva"/>
    <n v="364"/>
    <x v="0"/>
    <x v="9"/>
    <x v="9"/>
  </r>
  <r>
    <x v="0"/>
    <x v="4"/>
    <s v="0914"/>
    <s v="DOLGA VAS - LENDAVA"/>
    <x v="1"/>
    <n v="0"/>
    <n v="3967"/>
    <n v="3967"/>
    <s v="059"/>
    <s v="Lendava/Lendva"/>
    <n v="365"/>
    <x v="0"/>
    <x v="9"/>
    <x v="9"/>
  </r>
  <r>
    <x v="0"/>
    <x v="4"/>
    <s v="0816"/>
    <s v="LENDAVA - PINCE"/>
    <x v="0"/>
    <n v="0"/>
    <n v="8709"/>
    <n v="8709"/>
    <s v="059"/>
    <s v="Lendava/Lendva"/>
    <n v="367"/>
    <x v="0"/>
    <x v="9"/>
    <x v="9"/>
  </r>
  <r>
    <x v="0"/>
    <x v="4"/>
    <s v="0916"/>
    <s v="LENDAVA - PINCE"/>
    <x v="1"/>
    <n v="0"/>
    <n v="8700"/>
    <n v="8700"/>
    <s v="059"/>
    <s v="Lendava/Lendva"/>
    <n v="368"/>
    <x v="0"/>
    <x v="9"/>
    <x v="9"/>
  </r>
  <r>
    <x v="0"/>
    <x v="4"/>
    <s v="1692"/>
    <s v="POČIVALIŠČE PINCE J"/>
    <x v="2"/>
    <n v="0"/>
    <n v="185"/>
    <n v="185"/>
    <s v="059"/>
    <s v="Lendava/Lendva"/>
    <n v="370"/>
    <x v="1"/>
    <x v="9"/>
    <x v="9"/>
  </r>
  <r>
    <x v="0"/>
    <x v="4"/>
    <s v="1693"/>
    <s v="POČIVALIŠČE PINCE S"/>
    <x v="2"/>
    <n v="0"/>
    <n v="194"/>
    <n v="194"/>
    <s v="059"/>
    <s v="Lendava/Lendva"/>
    <n v="371"/>
    <x v="1"/>
    <x v="9"/>
    <x v="9"/>
  </r>
  <r>
    <x v="2"/>
    <x v="5"/>
    <s v="0236"/>
    <s v="SRMIN - BERTOKI"/>
    <x v="0"/>
    <n v="0"/>
    <n v="1128"/>
    <n v="1128"/>
    <s v="050"/>
    <s v="Koper/Capodistria"/>
    <n v="420"/>
    <x v="0"/>
    <x v="5"/>
    <x v="5"/>
  </r>
  <r>
    <x v="2"/>
    <x v="5"/>
    <s v="0736"/>
    <s v="SRMIN - BERTOKI"/>
    <x v="1"/>
    <n v="0"/>
    <n v="1135"/>
    <n v="1135"/>
    <s v="050"/>
    <s v="Koper/Capodistria"/>
    <n v="421"/>
    <x v="0"/>
    <x v="5"/>
    <x v="5"/>
  </r>
  <r>
    <x v="2"/>
    <x v="5"/>
    <s v="0237"/>
    <s v="BERTOKI - KOPER (ŠKOCJAN)"/>
    <x v="0"/>
    <n v="0"/>
    <n v="2545"/>
    <n v="2545"/>
    <s v="050"/>
    <s v="Koper/Capodistria"/>
    <n v="423"/>
    <x v="0"/>
    <x v="5"/>
    <x v="5"/>
  </r>
  <r>
    <x v="2"/>
    <x v="5"/>
    <s v="0737"/>
    <s v="BERTOKI - KOPER (ŠKOCJAN)"/>
    <x v="1"/>
    <n v="0"/>
    <n v="2546"/>
    <n v="2546"/>
    <s v="050"/>
    <s v="Koper/Capodistria"/>
    <n v="424"/>
    <x v="0"/>
    <x v="5"/>
    <x v="5"/>
  </r>
  <r>
    <x v="2"/>
    <x v="5"/>
    <s v="0388"/>
    <s v="ŠKOFIJE - SRMIN"/>
    <x v="0"/>
    <n v="0"/>
    <n v="4153"/>
    <n v="4153"/>
    <s v="050"/>
    <s v="Koper/Capodistria"/>
    <n v="412"/>
    <x v="0"/>
    <x v="5"/>
    <x v="5"/>
  </r>
  <r>
    <x v="2"/>
    <x v="5"/>
    <s v="0788"/>
    <s v="ŠKOFIJE - SRMIN"/>
    <x v="1"/>
    <n v="0"/>
    <n v="3882"/>
    <n v="3882"/>
    <s v="050"/>
    <s v="Koper/Capodistria"/>
    <n v="414"/>
    <x v="0"/>
    <x v="5"/>
    <x v="5"/>
  </r>
  <r>
    <x v="3"/>
    <x v="6"/>
    <s v="0338"/>
    <s v="POSTOJNA - PIVKA"/>
    <x v="3"/>
    <n v="0"/>
    <n v="7280"/>
    <n v="7280"/>
    <s v="094"/>
    <s v="Postojna"/>
    <n v="489"/>
    <x v="0"/>
    <x v="4"/>
    <x v="4"/>
  </r>
  <r>
    <x v="3"/>
    <x v="6"/>
    <s v="0338"/>
    <s v="POSTOJNA - PIVKA"/>
    <x v="3"/>
    <n v="7280"/>
    <n v="10260"/>
    <n v="2980"/>
    <s v="091"/>
    <s v="Pivka"/>
    <n v="489"/>
    <x v="0"/>
    <x v="4"/>
    <x v="4"/>
  </r>
  <r>
    <x v="3"/>
    <x v="6"/>
    <s v="0339"/>
    <s v="PIVKA - RIBNICA"/>
    <x v="3"/>
    <n v="0"/>
    <n v="9945"/>
    <n v="9945"/>
    <s v="091"/>
    <s v="Pivka"/>
    <n v="490"/>
    <x v="0"/>
    <x v="4"/>
    <x v="4"/>
  </r>
  <r>
    <x v="3"/>
    <x v="6"/>
    <s v="0340"/>
    <s v="RIBNICA - PREM"/>
    <x v="3"/>
    <n v="0"/>
    <n v="1850"/>
    <n v="1850"/>
    <s v="091"/>
    <s v="Pivka"/>
    <n v="491"/>
    <x v="0"/>
    <x v="4"/>
    <x v="4"/>
  </r>
  <r>
    <x v="3"/>
    <x v="6"/>
    <s v="0340"/>
    <s v="RIBNICA - PREM"/>
    <x v="3"/>
    <n v="1850"/>
    <n v="4215"/>
    <n v="2365"/>
    <s v="038"/>
    <s v="Ilirska Bistrica"/>
    <n v="491"/>
    <x v="0"/>
    <x v="4"/>
    <x v="4"/>
  </r>
  <r>
    <x v="3"/>
    <x v="6"/>
    <s v="0341"/>
    <s v="PREM - ILIRSKA BISTRICA"/>
    <x v="3"/>
    <n v="0"/>
    <n v="6227"/>
    <n v="6227"/>
    <s v="038"/>
    <s v="Ilirska Bistrica"/>
    <n v="492"/>
    <x v="0"/>
    <x v="4"/>
    <x v="4"/>
  </r>
  <r>
    <x v="3"/>
    <x v="6"/>
    <s v="1377"/>
    <s v="ILIRSKA BISTRICA (ULICA NIKOLA TESLA)"/>
    <x v="3"/>
    <n v="0"/>
    <n v="2495"/>
    <n v="2495"/>
    <s v="038"/>
    <s v="Ilirska Bistrica"/>
    <n v="493"/>
    <x v="0"/>
    <x v="4"/>
    <x v="4"/>
  </r>
  <r>
    <x v="3"/>
    <x v="6"/>
    <s v="0343"/>
    <s v="ILIRSKA BISTRICA - JELŠANE"/>
    <x v="3"/>
    <n v="0"/>
    <n v="9961"/>
    <n v="9961"/>
    <s v="038"/>
    <s v="Ilirska Bistrica"/>
    <n v="494"/>
    <x v="0"/>
    <x v="4"/>
    <x v="4"/>
  </r>
  <r>
    <x v="3"/>
    <x v="6"/>
    <s v="1483"/>
    <s v="KAMIONSKA CESTA JELŠANE"/>
    <x v="2"/>
    <n v="0"/>
    <n v="947"/>
    <n v="947"/>
    <s v="038"/>
    <s v="Ilirska Bistrica"/>
    <n v="495"/>
    <x v="1"/>
    <x v="4"/>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2DD819C-1C61-42D3-8AD5-94622B399498}" name="PivotTable20" cacheId="3484" dataOnRows="1" applyNumberFormats="0" applyBorderFormats="0" applyFontFormats="0" applyPatternFormats="0" applyAlignmentFormats="0" applyWidthHeightFormats="1" dataCaption="Data" grandTotalCaption="Skupaj" updatedVersion="2" showMemberPropertyTips="0" itemPrintTitles="1" createdVersion="1" indent="0" compact="0" compactData="0" gridDropZones="1">
  <location ref="D405:I411" firstHeaderRow="1" firstDataRow="2" firstDataCol="1"/>
  <pivotFields count="14">
    <pivotField axis="axisRow" compact="0" outline="0" subtotalTop="0" showAll="0" includeNewItemsInFilter="1">
      <items count="14">
        <item x="0"/>
        <item m="1" x="11"/>
        <item m="1" x="12"/>
        <item x="1"/>
        <item x="2"/>
        <item m="1" x="6"/>
        <item x="3"/>
        <item m="1" x="5"/>
        <item m="1" x="8"/>
        <item m="1" x="4"/>
        <item m="1" x="9"/>
        <item m="1" x="7"/>
        <item m="1" x="10"/>
        <item t="default"/>
      </items>
    </pivotField>
    <pivotField compact="0" outline="0" subtotalTop="0" showAll="0" includeNewItemsInFilter="1"/>
    <pivotField compact="0" outline="0" subtotalTop="0" showAll="0" includeNewItemsInFilter="1"/>
    <pivotField compact="0" outline="0" subtotalTop="0" showAll="0" includeNewItemsInFilter="1"/>
    <pivotField axis="axisCol" compact="0" outline="0" subtotalTop="0" showAll="0" includeNewItemsInFilter="1">
      <items count="8">
        <item x="0"/>
        <item m="1" x="6"/>
        <item x="3"/>
        <item m="1" x="5"/>
        <item x="1"/>
        <item h="1" m="1" x="4"/>
        <item x="2"/>
        <item t="default"/>
      </items>
    </pivotField>
    <pivotField compact="0" numFmtId="166" outline="0" subtotalTop="0" showAll="0" includeNewItemsInFilter="1"/>
    <pivotField compact="0" numFmtId="166" outline="0" subtotalTop="0" showAll="0" includeNewItemsInFilter="1"/>
    <pivotField dataField="1" compact="0" numFmtId="166"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0"/>
  </rowFields>
  <rowItems count="5">
    <i>
      <x/>
    </i>
    <i>
      <x v="3"/>
    </i>
    <i>
      <x v="4"/>
    </i>
    <i>
      <x v="6"/>
    </i>
    <i t="grand">
      <x/>
    </i>
  </rowItems>
  <colFields count="1">
    <field x="4"/>
  </colFields>
  <colItems count="5">
    <i>
      <x/>
    </i>
    <i>
      <x v="2"/>
    </i>
    <i>
      <x v="4"/>
    </i>
    <i>
      <x v="6"/>
    </i>
    <i t="grand">
      <x/>
    </i>
  </colItems>
  <dataFields count="1">
    <dataField name="Dolžina (m)" fld="7" baseField="0" baseItem="0" numFmtId="166"/>
  </dataFields>
  <formats count="6">
    <format dxfId="94">
      <pivotArea outline="0" fieldPosition="0">
        <references count="1">
          <reference field="4294967294" count="1">
            <x v="0"/>
          </reference>
        </references>
      </pivotArea>
    </format>
    <format dxfId="95">
      <pivotArea type="all" dataOnly="0" outline="0" fieldPosition="0"/>
    </format>
    <format dxfId="96">
      <pivotArea dataOnly="0" labelOnly="1" outline="0" fieldPosition="0">
        <references count="1">
          <reference field="4" count="0"/>
        </references>
      </pivotArea>
    </format>
    <format dxfId="97">
      <pivotArea grandRow="1" grandCol="1" outline="0" fieldPosition="0"/>
    </format>
    <format dxfId="98">
      <pivotArea type="all" dataOnly="0" outline="0" fieldPosition="0"/>
    </format>
    <format dxfId="99">
      <pivotArea dataOnly="0" labelOnly="1" grandCol="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A528626-3B5A-428F-861C-77E0E2CDE54B}" name="PivotTable21" cacheId="3483" dataOnRows="1" applyNumberFormats="0" applyBorderFormats="0" applyFontFormats="0" applyPatternFormats="0" applyAlignmentFormats="0" applyWidthHeightFormats="1" dataCaption="Data" updatedVersion="2" showMemberPropertyTips="0" itemPrintTitles="1" createdVersion="1" indent="0" compact="0" compactData="0" gridDropZones="1">
  <location ref="D414:G519" firstHeaderRow="2" firstDataRow="2" firstDataCol="3"/>
  <pivotFields count="16">
    <pivotField compact="0" outline="0" subtotalTop="0" showAll="0" includeNewItemsInFilter="1"/>
    <pivotField compact="0" outline="0" subtotalTop="0" showAll="0" includeNewItemsInFilter="1"/>
    <pivotField axis="axisRow" compact="0" outline="0" subtotalTop="0" showAll="0" includeNewItemsInFilter="1" defaultSubtotal="0">
      <items count="259">
        <item x="105"/>
        <item x="108"/>
        <item x="112"/>
        <item x="116"/>
        <item x="120"/>
        <item x="122"/>
        <item x="124"/>
        <item x="126"/>
        <item x="130"/>
        <item x="132"/>
        <item x="136"/>
        <item x="138"/>
        <item x="140"/>
        <item x="142"/>
        <item x="144"/>
        <item x="71"/>
        <item x="67"/>
        <item x="65"/>
        <item x="63"/>
        <item x="146"/>
        <item x="148"/>
        <item x="151"/>
        <item x="154"/>
        <item x="160"/>
        <item x="162"/>
        <item x="166"/>
        <item x="168"/>
        <item x="172"/>
        <item x="176"/>
        <item x="0"/>
        <item x="4"/>
        <item x="17"/>
        <item x="19"/>
        <item x="21"/>
        <item x="25"/>
        <item x="29"/>
        <item x="31"/>
        <item x="35"/>
        <item x="39"/>
        <item x="41"/>
        <item x="43"/>
        <item x="47"/>
        <item x="51"/>
        <item x="53"/>
        <item x="55"/>
        <item x="57"/>
        <item x="59"/>
        <item x="61"/>
        <item x="73"/>
        <item x="75"/>
        <item x="77"/>
        <item x="79"/>
        <item x="83"/>
        <item x="87"/>
        <item x="91"/>
        <item x="93"/>
        <item x="95"/>
        <item x="98"/>
        <item x="100"/>
        <item x="103"/>
        <item x="8"/>
        <item x="14"/>
        <item x="45"/>
        <item m="1" x="252"/>
        <item x="184"/>
        <item x="186"/>
        <item x="10"/>
        <item x="156"/>
        <item x="191"/>
        <item x="197"/>
        <item x="199"/>
        <item m="1" x="250"/>
        <item m="1" x="253"/>
        <item x="236"/>
        <item x="238"/>
        <item x="242"/>
        <item x="243"/>
        <item x="244"/>
        <item x="245"/>
        <item m="1" x="255"/>
        <item x="247"/>
        <item m="1" x="254"/>
        <item m="1" x="256"/>
        <item m="1" x="257"/>
        <item x="190"/>
        <item x="107"/>
        <item x="106"/>
        <item x="109"/>
        <item x="113"/>
        <item x="117"/>
        <item x="121"/>
        <item x="123"/>
        <item x="125"/>
        <item x="127"/>
        <item x="131"/>
        <item x="133"/>
        <item x="137"/>
        <item x="139"/>
        <item x="141"/>
        <item x="143"/>
        <item x="145"/>
        <item x="72"/>
        <item x="68"/>
        <item x="66"/>
        <item x="64"/>
        <item x="147"/>
        <item x="149"/>
        <item x="152"/>
        <item x="155"/>
        <item x="161"/>
        <item x="163"/>
        <item x="167"/>
        <item x="169"/>
        <item x="173"/>
        <item x="177"/>
        <item x="1"/>
        <item x="5"/>
        <item x="18"/>
        <item x="20"/>
        <item x="22"/>
        <item x="26"/>
        <item x="30"/>
        <item x="32"/>
        <item x="36"/>
        <item x="40"/>
        <item x="42"/>
        <item x="44"/>
        <item x="48"/>
        <item x="52"/>
        <item x="54"/>
        <item x="56"/>
        <item x="58"/>
        <item x="60"/>
        <item x="62"/>
        <item x="74"/>
        <item x="76"/>
        <item x="78"/>
        <item x="80"/>
        <item x="84"/>
        <item x="88"/>
        <item x="92"/>
        <item x="94"/>
        <item x="96"/>
        <item x="99"/>
        <item x="101"/>
        <item x="104"/>
        <item x="9"/>
        <item x="15"/>
        <item x="46"/>
        <item x="181"/>
        <item x="185"/>
        <item x="187"/>
        <item x="11"/>
        <item x="157"/>
        <item x="192"/>
        <item x="198"/>
        <item x="200"/>
        <item x="237"/>
        <item x="239"/>
        <item x="206"/>
        <item x="208"/>
        <item x="212"/>
        <item x="216"/>
        <item x="218"/>
        <item x="222"/>
        <item x="224"/>
        <item x="228"/>
        <item x="230"/>
        <item x="232"/>
        <item x="207"/>
        <item x="209"/>
        <item x="213"/>
        <item x="217"/>
        <item x="219"/>
        <item x="223"/>
        <item x="225"/>
        <item x="229"/>
        <item x="231"/>
        <item x="233"/>
        <item m="1" x="258"/>
        <item x="180"/>
        <item x="248"/>
        <item m="1" x="249"/>
        <item x="102"/>
        <item x="97"/>
        <item x="110"/>
        <item x="111"/>
        <item x="114"/>
        <item x="115"/>
        <item x="128"/>
        <item x="129"/>
        <item x="134"/>
        <item x="135"/>
        <item x="2"/>
        <item x="3"/>
        <item x="6"/>
        <item x="7"/>
        <item x="16"/>
        <item m="1" x="251"/>
        <item x="27"/>
        <item x="28"/>
        <item x="33"/>
        <item x="34"/>
        <item x="37"/>
        <item x="38"/>
        <item x="69"/>
        <item x="70"/>
        <item x="81"/>
        <item x="82"/>
        <item x="85"/>
        <item x="86"/>
        <item x="89"/>
        <item x="90"/>
        <item x="182"/>
        <item x="183"/>
        <item x="188"/>
        <item x="189"/>
        <item x="153"/>
        <item x="23"/>
        <item x="24"/>
        <item x="170"/>
        <item x="171"/>
        <item x="174"/>
        <item x="175"/>
        <item x="49"/>
        <item x="50"/>
        <item x="220"/>
        <item x="221"/>
        <item x="178"/>
        <item x="179"/>
        <item x="234"/>
        <item x="235"/>
        <item x="210"/>
        <item x="211"/>
        <item x="164"/>
        <item x="165"/>
        <item x="226"/>
        <item x="227"/>
        <item x="214"/>
        <item x="215"/>
        <item x="195"/>
        <item x="196"/>
        <item x="118"/>
        <item x="119"/>
        <item x="193"/>
        <item x="194"/>
        <item x="12"/>
        <item x="13"/>
        <item x="205"/>
        <item x="201"/>
        <item x="202"/>
        <item x="150"/>
        <item x="158"/>
        <item x="159"/>
        <item x="203"/>
        <item x="204"/>
        <item x="240"/>
        <item x="241"/>
        <item x="246"/>
      </items>
    </pivotField>
    <pivotField compact="0" outline="0" subtotalTop="0" showAll="0" includeNewItemsInFilter="1"/>
    <pivotField axis="axisRow" compact="0" outline="0" subtotalTop="0" showAll="0" includeNewItemsInFilter="1">
      <items count="8">
        <item x="0"/>
        <item h="1" m="1" x="6"/>
        <item x="3"/>
        <item h="1" m="1" x="5"/>
        <item h="1" x="1"/>
        <item h="1" m="1" x="4"/>
        <item h="1" x="2"/>
        <item t="default"/>
      </items>
    </pivotField>
    <pivotField compact="0" numFmtId="166" outline="0" subtotalTop="0" showAll="0" includeNewItemsInFilter="1"/>
    <pivotField compact="0" numFmtId="166" outline="0" subtotalTop="0" showAll="0" includeNewItemsInFilter="1"/>
    <pivotField dataField="1" compact="0" numFmtId="166"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16">
        <item x="8"/>
        <item x="4"/>
        <item x="9"/>
        <item x="10"/>
        <item x="7"/>
        <item x="6"/>
        <item x="5"/>
        <item x="13"/>
        <item x="3"/>
        <item x="0"/>
        <item x="2"/>
        <item x="11"/>
        <item x="12"/>
        <item h="1" x="1"/>
        <item m="1" x="14"/>
        <item t="default"/>
      </items>
    </pivotField>
    <pivotField compact="0" outline="0" subtotalTop="0" showAll="0" includeNewItemsInFilter="1"/>
  </pivotFields>
  <rowFields count="3">
    <field x="14"/>
    <field x="2"/>
    <field x="4"/>
  </rowFields>
  <rowItems count="104">
    <i>
      <x/>
      <x/>
      <x/>
    </i>
    <i r="1">
      <x v="1"/>
      <x/>
    </i>
    <i r="1">
      <x v="2"/>
      <x/>
    </i>
    <i r="1">
      <x v="3"/>
      <x/>
    </i>
    <i r="1">
      <x v="4"/>
      <x/>
    </i>
    <i r="1">
      <x v="5"/>
      <x/>
    </i>
    <i r="1">
      <x v="6"/>
      <x/>
    </i>
    <i r="1">
      <x v="7"/>
      <x/>
    </i>
    <i r="1">
      <x v="8"/>
      <x/>
    </i>
    <i r="1">
      <x v="9"/>
      <x/>
    </i>
    <i r="1">
      <x v="10"/>
      <x/>
    </i>
    <i r="1">
      <x v="11"/>
      <x/>
    </i>
    <i r="1">
      <x v="12"/>
      <x/>
    </i>
    <i r="1">
      <x v="13"/>
      <x/>
    </i>
    <i r="1">
      <x v="14"/>
      <x/>
    </i>
    <i t="default">
      <x/>
    </i>
    <i>
      <x v="1"/>
      <x v="15"/>
      <x/>
    </i>
    <i r="1">
      <x v="16"/>
      <x/>
    </i>
    <i r="1">
      <x v="17"/>
      <x/>
    </i>
    <i r="1">
      <x v="18"/>
      <x/>
    </i>
    <i t="default">
      <x v="1"/>
    </i>
    <i>
      <x v="2"/>
      <x v="19"/>
      <x/>
    </i>
    <i r="1">
      <x v="20"/>
      <x/>
    </i>
    <i r="1">
      <x v="21"/>
      <x/>
    </i>
    <i r="1">
      <x v="22"/>
      <x/>
    </i>
    <i r="1">
      <x v="23"/>
      <x/>
    </i>
    <i r="1">
      <x v="24"/>
      <x/>
    </i>
    <i r="1">
      <x v="25"/>
      <x/>
    </i>
    <i r="1">
      <x v="26"/>
      <x/>
    </i>
    <i r="1">
      <x v="27"/>
      <x/>
    </i>
    <i r="1">
      <x v="28"/>
      <x/>
    </i>
    <i r="1">
      <x v="67"/>
      <x/>
    </i>
    <i t="default">
      <x v="2"/>
    </i>
    <i>
      <x v="3"/>
      <x v="64"/>
      <x/>
    </i>
    <i r="1">
      <x v="65"/>
      <x/>
    </i>
    <i t="default">
      <x v="3"/>
    </i>
    <i>
      <x v="4"/>
      <x v="56"/>
      <x/>
    </i>
    <i r="1">
      <x v="57"/>
      <x/>
    </i>
    <i r="1">
      <x v="58"/>
      <x/>
    </i>
    <i r="1">
      <x v="59"/>
      <x/>
    </i>
    <i r="1">
      <x v="73"/>
      <x/>
    </i>
    <i r="1">
      <x v="74"/>
      <x/>
    </i>
    <i r="1">
      <x v="256"/>
      <x/>
    </i>
    <i t="default">
      <x v="4"/>
    </i>
    <i>
      <x v="5"/>
      <x v="53"/>
      <x/>
    </i>
    <i r="1">
      <x v="54"/>
      <x/>
    </i>
    <i r="1">
      <x v="55"/>
      <x/>
    </i>
    <i t="default">
      <x v="5"/>
    </i>
    <i>
      <x v="6"/>
      <x v="48"/>
      <x/>
    </i>
    <i r="1">
      <x v="49"/>
      <x/>
    </i>
    <i r="1">
      <x v="50"/>
      <x/>
    </i>
    <i r="1">
      <x v="51"/>
      <x/>
    </i>
    <i r="1">
      <x v="52"/>
      <x/>
    </i>
    <i t="default">
      <x v="6"/>
    </i>
    <i>
      <x v="7"/>
      <x v="75"/>
      <x v="2"/>
    </i>
    <i r="1">
      <x v="76"/>
      <x v="2"/>
    </i>
    <i r="1">
      <x v="77"/>
      <x v="2"/>
    </i>
    <i r="1">
      <x v="78"/>
      <x v="2"/>
    </i>
    <i r="1">
      <x v="80"/>
      <x v="2"/>
    </i>
    <i r="1">
      <x v="258"/>
      <x v="2"/>
    </i>
    <i t="default">
      <x v="7"/>
    </i>
    <i>
      <x v="8"/>
      <x v="31"/>
      <x/>
    </i>
    <i r="1">
      <x v="32"/>
      <x/>
    </i>
    <i r="1">
      <x v="33"/>
      <x/>
    </i>
    <i r="1">
      <x v="34"/>
      <x/>
    </i>
    <i r="1">
      <x v="35"/>
      <x/>
    </i>
    <i r="1">
      <x v="36"/>
      <x/>
    </i>
    <i r="1">
      <x v="37"/>
      <x/>
    </i>
    <i r="1">
      <x v="38"/>
      <x/>
    </i>
    <i r="1">
      <x v="39"/>
      <x/>
    </i>
    <i r="1">
      <x v="40"/>
      <x/>
    </i>
    <i r="1">
      <x v="41"/>
      <x/>
    </i>
    <i r="1">
      <x v="42"/>
      <x/>
    </i>
    <i r="1">
      <x v="43"/>
      <x/>
    </i>
    <i r="1">
      <x v="44"/>
      <x/>
    </i>
    <i r="1">
      <x v="45"/>
      <x/>
    </i>
    <i r="1">
      <x v="46"/>
      <x/>
    </i>
    <i r="1">
      <x v="47"/>
      <x/>
    </i>
    <i r="1">
      <x v="62"/>
      <x/>
    </i>
    <i t="default">
      <x v="8"/>
    </i>
    <i>
      <x v="9"/>
      <x v="29"/>
      <x/>
    </i>
    <i r="1">
      <x v="30"/>
      <x/>
    </i>
    <i r="1">
      <x v="60"/>
      <x/>
    </i>
    <i t="default">
      <x v="9"/>
    </i>
    <i>
      <x v="10"/>
      <x v="61"/>
      <x/>
    </i>
    <i r="1">
      <x v="66"/>
      <x/>
    </i>
    <i t="default">
      <x v="10"/>
    </i>
    <i>
      <x v="11"/>
      <x v="68"/>
      <x/>
    </i>
    <i r="1">
      <x v="69"/>
      <x/>
    </i>
    <i r="1">
      <x v="70"/>
      <x/>
    </i>
    <i r="1">
      <x v="249"/>
      <x/>
    </i>
    <i t="default">
      <x v="11"/>
    </i>
    <i>
      <x v="12"/>
      <x v="159"/>
      <x/>
    </i>
    <i r="1">
      <x v="160"/>
      <x/>
    </i>
    <i r="1">
      <x v="161"/>
      <x/>
    </i>
    <i r="1">
      <x v="162"/>
      <x/>
    </i>
    <i r="1">
      <x v="163"/>
      <x/>
    </i>
    <i r="1">
      <x v="164"/>
      <x/>
    </i>
    <i r="1">
      <x v="165"/>
      <x/>
    </i>
    <i r="1">
      <x v="166"/>
      <x/>
    </i>
    <i r="1">
      <x v="167"/>
      <x/>
    </i>
    <i r="1">
      <x v="168"/>
      <x/>
    </i>
    <i t="default">
      <x v="12"/>
    </i>
    <i t="grand">
      <x/>
    </i>
  </rowItems>
  <colItems count="1">
    <i/>
  </colItems>
  <dataFields count="1">
    <dataField name="Dolžina (m)" fld="7" baseField="0" baseItem="0" numFmtId="166"/>
  </dataFields>
  <formats count="8">
    <format dxfId="86">
      <pivotArea outline="0" fieldPosition="0">
        <references count="1">
          <reference field="4294967294" count="1">
            <x v="0"/>
          </reference>
        </references>
      </pivotArea>
    </format>
    <format dxfId="87">
      <pivotArea type="all" dataOnly="0" outline="0" fieldPosition="0"/>
    </format>
    <format dxfId="88">
      <pivotArea grandRow="1" grandCol="1" outline="0" fieldPosition="0"/>
    </format>
    <format dxfId="89">
      <pivotArea dataOnly="0" grandRow="1" outline="0" fieldPosition="0"/>
    </format>
    <format dxfId="90">
      <pivotArea dataOnly="0" labelOnly="1" outline="0" fieldPosition="0">
        <references count="1">
          <reference field="14" count="0"/>
        </references>
      </pivotArea>
    </format>
    <format dxfId="91">
      <pivotArea dataOnly="0" labelOnly="1" grandCol="1" outline="0" fieldPosition="0"/>
    </format>
    <format dxfId="92">
      <pivotArea dataOnly="0" outline="0" fieldPosition="0">
        <references count="1">
          <reference field="14" count="0" defaultSubtotal="1"/>
        </references>
      </pivotArea>
    </format>
    <format dxfId="93">
      <pivotArea dataOnly="0" outline="0" fieldPosition="0">
        <references count="1">
          <reference field="14" count="0" defaultSubtotal="1"/>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B274AA-9E0C-455E-A98D-9F2928ED5478}" name="Sklopi" displayName="Sklopi" ref="A40:A46" totalsRowShown="0" headerRowDxfId="51" headerRowBorderDxfId="49" tableBorderDxfId="50" totalsRowBorderDxfId="48">
  <autoFilter ref="A40:A46" xr:uid="{E6B274AA-9E0C-455E-A98D-9F2928ED5478}"/>
  <tableColumns count="1">
    <tableColumn id="1" xr3:uid="{42B7DEE8-C5E2-463E-9E18-8D8BF0864F07}" name="Izberi iz seznama" dataDxfId="4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1D8B12-5F33-4D6B-B345-83139782DC59}" name="Tabela1" displayName="Tabela1" ref="Q26:Q29" totalsRowShown="0" headerRowDxfId="3" headerRowBorderDxfId="1" tableBorderDxfId="2" totalsRowBorderDxfId="0">
  <autoFilter ref="Q26:Q29" xr:uid="{6D1D8B12-5F33-4D6B-B345-83139782DC59}"/>
  <tableColumns count="1">
    <tableColumn id="1" xr3:uid="{764A9621-8E86-45F9-B7DA-071D57DB8DD7}" name="Izberi iz sezna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B2740F-60B3-48A2-932C-E2B5246B7873}" name="Tabela5" displayName="Tabela5" ref="A49:A52" totalsRowShown="0" headerRowDxfId="46" dataDxfId="45">
  <autoFilter ref="A49:A52" xr:uid="{7EB2740F-60B3-48A2-932C-E2B5246B7873}"/>
  <tableColumns count="1">
    <tableColumn id="1" xr3:uid="{983AA433-86C7-4719-9B17-451E7063491F}" name="Izberi iz seznama" dataDxfId="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B138927-A269-4292-8C42-7D14AD49C7BB}" name="kraki" displayName="kraki" ref="O3:Y9" totalsRowShown="0" headerRowDxfId="43" dataDxfId="42" headerRowBorderDxfId="40" tableBorderDxfId="41" totalsRowBorderDxfId="39">
  <autoFilter ref="O3:Y9" xr:uid="{7B138927-A269-4292-8C42-7D14AD49C7BB}"/>
  <tableColumns count="11">
    <tableColumn id="1" xr3:uid="{455C076E-851F-48CC-B231-3E446E4944DA}" name="SKLOP " dataDxfId="38"/>
    <tableColumn id="2" xr3:uid="{CE0FFB35-8BF6-4572-968F-0C724B747ADE}" name="jedrno (600 kW)" dataDxfId="37"/>
    <tableColumn id="3" xr3:uid="{8669DC4A-74A9-4683-84C5-A676E41FB60E}" name="celovito (300 kW)" dataDxfId="36"/>
    <tableColumn id="4" xr3:uid="{575FD3EB-A4F0-4F7D-933C-46CA45EACA47}" name="jedrno (150 kW)" dataDxfId="35"/>
    <tableColumn id="5" xr3:uid="{BD8EE05F-7C92-4D1F-B950-4A2CDEAF853E}" name="celovito (150 kW)" dataDxfId="34"/>
    <tableColumn id="6" xr3:uid="{566BE1E8-74C6-4EB3-8591-3D2AA70EECA9}" name="jedrno (1400 kW)" dataDxfId="33"/>
    <tableColumn id="7" xr3:uid="{55D511E5-311C-42DE-B5E6-83009F39F5B3}" name="urbano vozlišče (1400 kW)" dataDxfId="32"/>
    <tableColumn id="8" xr3:uid="{A1A1CDA3-C032-4C51-B882-8D71196F9E50}" name="jedrno (350 kW)" dataDxfId="31"/>
    <tableColumn id="9" xr3:uid="{00BEA842-FAD5-4BF8-8CE6-7B4B6E9F1D62}" name="urbana vozlišča (350 kW)" dataDxfId="30"/>
    <tableColumn id="10" xr3:uid="{4BF43E12-85F0-41BA-BF2C-971E0AFD5A87}" name="št. PP" dataDxfId="29"/>
    <tableColumn id="11" xr3:uid="{46FBB1F4-E7B9-4814-892C-5BE3D1D56B42}" name="št. PM" dataDxfId="2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143F-C094-41B1-92B8-30745689B7DD}" name="Tabela7" displayName="Tabela7" ref="O14:O23" totalsRowShown="0" headerRowDxfId="27" dataDxfId="26">
  <autoFilter ref="O14:O23" xr:uid="{9E3A143F-C094-41B1-92B8-30745689B7DD}"/>
  <tableColumns count="1">
    <tableColumn id="1" xr3:uid="{20D6B914-2865-4CCF-BE5D-D0315BDE6044}" name="Izberi iz seznama" dataDxfId="2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3DCAC5-B06E-4EBA-A540-2FA94857F247}" name="minPM" displayName="minPM" ref="Q14:R23" totalsRowShown="0" headerRowDxfId="24" headerRowBorderDxfId="22" tableBorderDxfId="23" totalsRowBorderDxfId="21">
  <autoFilter ref="Q14:R23" xr:uid="{8D3DCAC5-B06E-4EBA-A540-2FA94857F247}"/>
  <tableColumns count="2">
    <tableColumn id="1" xr3:uid="{A0776439-3C7A-4EE4-8803-59101EB85925}" name="omrežje TEN-T" dataDxfId="20"/>
    <tableColumn id="2" xr3:uid="{0119340A-F39D-4549-846B-E474A4774CD1}" name="min.št.PM" dataDxfId="1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960CE41-5BEF-435F-B8E9-8E5DDCFCFB7B}" name="DANE" displayName="DANE" ref="O25:O28" totalsRowShown="0" headerRowDxfId="18" dataDxfId="17">
  <autoFilter ref="O25:O28" xr:uid="{E960CE41-5BEF-435F-B8E9-8E5DDCFCFB7B}"/>
  <tableColumns count="1">
    <tableColumn id="1" xr3:uid="{35AD991E-A6C1-4E4E-A8D0-235E2CFA05DB}" name="Stolpec1" dataDxfId="1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EA2ECD3-538E-4ECD-88FF-AF6138B667F9}" name="HDVseznam" displayName="HDVseznam" ref="T14:T20" totalsRowShown="0" headerRowDxfId="15" dataDxfId="14" tableBorderDxfId="13">
  <autoFilter ref="T14:T20" xr:uid="{DEA2ECD3-538E-4ECD-88FF-AF6138B667F9}"/>
  <tableColumns count="1">
    <tableColumn id="1" xr3:uid="{63FFD371-7036-49E8-955D-9E05A82A4C1C}" name="izberi iz seznama" dataDxfId="1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8CA2545-3CF3-4781-8FBB-9017AF5CA651}" name="HDVminPM" displayName="HDVminPM" ref="V14:W21" totalsRowShown="0" headerRowDxfId="11" dataDxfId="10" tableBorderDxfId="9">
  <autoFilter ref="V14:W21" xr:uid="{08CA2545-3CF3-4781-8FBB-9017AF5CA651}"/>
  <tableColumns count="2">
    <tableColumn id="1" xr3:uid="{23C1F432-C82E-4021-BD74-7ADABC90A529}" name="izberi iz seznama" dataDxfId="8"/>
    <tableColumn id="2" xr3:uid="{F488F24D-BD25-449A-A6A6-C6F7033DC001}" name="min.št.PM" dataDxfId="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084FFCC-8CDB-48DA-9FE1-9B8221D6969E}" name="Tabela12" displayName="Tabela12" ref="O31:O38" totalsRowShown="0" headerRowDxfId="6" dataDxfId="5">
  <autoFilter ref="O31:O38" xr:uid="{7084FFCC-8CDB-48DA-9FE1-9B8221D6969E}"/>
  <tableColumns count="1">
    <tableColumn id="1" xr3:uid="{E3B6BEC8-6C7A-4C58-AFB2-ED74AB9F10CF}" name="Stolpec1" dataDxfId="4"/>
  </tableColumns>
  <tableStyleInfo name="TableStyleMedium2" showFirstColumn="0" showLastColumn="0" showRowStripes="1" showColumnStripes="0"/>
</table>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771B-BAA1-46BB-82EC-4895EAACB07B}">
  <dimension ref="A2:P43"/>
  <sheetViews>
    <sheetView topLeftCell="A3" zoomScaleNormal="100" workbookViewId="0">
      <selection activeCell="L34" sqref="L34"/>
    </sheetView>
  </sheetViews>
  <sheetFormatPr defaultRowHeight="15.75"/>
  <cols>
    <col min="1" max="1" width="25.5703125" style="298" customWidth="1"/>
    <col min="2" max="16384" width="9.140625" style="298"/>
  </cols>
  <sheetData>
    <row r="2" spans="1:16" ht="17.25" customHeight="1">
      <c r="A2" s="299" t="s">
        <v>0</v>
      </c>
      <c r="B2" s="300"/>
      <c r="C2" s="300"/>
    </row>
    <row r="3" spans="1:16" ht="18.75">
      <c r="A3" s="299" t="s">
        <v>1</v>
      </c>
      <c r="B3" s="300"/>
      <c r="C3" s="300"/>
    </row>
    <row r="4" spans="1:16">
      <c r="A4" s="307" t="s">
        <v>2</v>
      </c>
      <c r="B4" s="307"/>
      <c r="C4" s="307"/>
      <c r="D4" s="307"/>
      <c r="E4" s="307"/>
      <c r="F4" s="307"/>
      <c r="G4" s="307"/>
      <c r="H4" s="307"/>
      <c r="I4" s="307"/>
      <c r="J4" s="307"/>
      <c r="K4" s="307"/>
      <c r="L4" s="307"/>
      <c r="M4" s="307"/>
      <c r="N4" s="307"/>
      <c r="O4" s="307"/>
      <c r="P4" s="307"/>
    </row>
    <row r="5" spans="1:16" ht="26.25" customHeight="1">
      <c r="A5" s="307"/>
      <c r="B5" s="307"/>
      <c r="C5" s="307"/>
      <c r="D5" s="307"/>
      <c r="E5" s="307"/>
      <c r="F5" s="307"/>
      <c r="G5" s="307"/>
      <c r="H5" s="307"/>
      <c r="I5" s="307"/>
      <c r="J5" s="307"/>
      <c r="K5" s="307"/>
      <c r="L5" s="307"/>
      <c r="M5" s="307"/>
      <c r="N5" s="307"/>
      <c r="O5" s="307"/>
      <c r="P5" s="307"/>
    </row>
    <row r="6" spans="1:16" ht="24.75" customHeight="1">
      <c r="A6" s="150" t="s">
        <v>3</v>
      </c>
    </row>
    <row r="7" spans="1:16">
      <c r="A7" s="308" t="s">
        <v>4</v>
      </c>
      <c r="B7" s="308"/>
      <c r="C7" s="308"/>
      <c r="D7" s="308"/>
      <c r="E7" s="308"/>
      <c r="F7" s="308"/>
      <c r="G7" s="308"/>
      <c r="H7" s="308"/>
      <c r="I7" s="308"/>
      <c r="J7" s="308"/>
      <c r="K7" s="308"/>
      <c r="L7" s="308"/>
      <c r="M7" s="308"/>
      <c r="N7" s="308"/>
      <c r="O7" s="308"/>
      <c r="P7" s="308"/>
    </row>
    <row r="8" spans="1:16" ht="37.5" customHeight="1">
      <c r="A8" s="309" t="s">
        <v>5</v>
      </c>
      <c r="B8" s="309"/>
      <c r="C8" s="309"/>
      <c r="D8" s="309"/>
      <c r="E8" s="309"/>
      <c r="F8" s="309"/>
      <c r="G8" s="309"/>
      <c r="H8" s="309"/>
      <c r="I8" s="309"/>
      <c r="J8" s="309"/>
      <c r="K8" s="309"/>
      <c r="L8" s="309"/>
      <c r="M8" s="309"/>
      <c r="N8" s="309"/>
      <c r="O8" s="309"/>
      <c r="P8" s="309"/>
    </row>
    <row r="10" spans="1:16" ht="26.25" customHeight="1">
      <c r="A10" s="150" t="s">
        <v>6</v>
      </c>
    </row>
    <row r="11" spans="1:16" ht="33" customHeight="1">
      <c r="A11" s="307" t="s">
        <v>7</v>
      </c>
      <c r="B11" s="307"/>
      <c r="C11" s="307"/>
      <c r="D11" s="307"/>
      <c r="E11" s="307"/>
      <c r="F11" s="307"/>
      <c r="G11" s="307"/>
      <c r="H11" s="307"/>
      <c r="I11" s="307"/>
      <c r="J11" s="307"/>
      <c r="K11" s="307"/>
      <c r="L11" s="307"/>
      <c r="M11" s="307"/>
      <c r="N11" s="307"/>
      <c r="O11" s="307"/>
      <c r="P11" s="307"/>
    </row>
    <row r="12" spans="1:16" ht="27.75" customHeight="1">
      <c r="A12" s="150" t="s">
        <v>8</v>
      </c>
    </row>
    <row r="13" spans="1:16">
      <c r="A13" s="307" t="s">
        <v>9</v>
      </c>
      <c r="B13" s="307"/>
      <c r="C13" s="307"/>
      <c r="D13" s="307"/>
      <c r="E13" s="307"/>
      <c r="F13" s="307"/>
      <c r="G13" s="307"/>
      <c r="H13" s="307"/>
      <c r="I13" s="307"/>
      <c r="J13" s="307"/>
      <c r="K13" s="307"/>
      <c r="L13" s="307"/>
      <c r="M13" s="307"/>
      <c r="N13" s="307"/>
      <c r="O13" s="307"/>
      <c r="P13" s="307"/>
    </row>
    <row r="14" spans="1:16">
      <c r="A14" s="307"/>
      <c r="B14" s="307"/>
      <c r="C14" s="307"/>
      <c r="D14" s="307"/>
      <c r="E14" s="307"/>
      <c r="F14" s="307"/>
      <c r="G14" s="307"/>
      <c r="H14" s="307"/>
      <c r="I14" s="307"/>
      <c r="J14" s="307"/>
      <c r="K14" s="307"/>
      <c r="L14" s="307"/>
      <c r="M14" s="307"/>
      <c r="N14" s="307"/>
      <c r="O14" s="307"/>
      <c r="P14" s="307"/>
    </row>
    <row r="15" spans="1:16" ht="24.75" customHeight="1">
      <c r="A15" s="307"/>
      <c r="B15" s="307"/>
      <c r="C15" s="307"/>
      <c r="D15" s="307"/>
      <c r="E15" s="307"/>
      <c r="F15" s="307"/>
      <c r="G15" s="307"/>
      <c r="H15" s="307"/>
      <c r="I15" s="307"/>
      <c r="J15" s="307"/>
      <c r="K15" s="307"/>
      <c r="L15" s="307"/>
      <c r="M15" s="307"/>
      <c r="N15" s="307"/>
      <c r="O15" s="307"/>
      <c r="P15" s="307"/>
    </row>
    <row r="16" spans="1:16" ht="18" customHeight="1">
      <c r="A16" s="306" t="s">
        <v>10</v>
      </c>
      <c r="B16" s="314" t="s">
        <v>11</v>
      </c>
      <c r="C16" s="315"/>
      <c r="D16" s="315"/>
      <c r="E16" s="315"/>
      <c r="F16" s="315"/>
      <c r="G16" s="315"/>
      <c r="H16" s="315"/>
      <c r="I16" s="315"/>
      <c r="J16" s="315"/>
      <c r="K16" s="315"/>
      <c r="L16" s="315"/>
      <c r="M16" s="315"/>
      <c r="N16" s="315"/>
      <c r="O16" s="316"/>
      <c r="P16" s="304"/>
    </row>
    <row r="17" spans="1:15" ht="36" customHeight="1">
      <c r="A17" s="301" t="s">
        <v>12</v>
      </c>
      <c r="B17" s="310" t="s">
        <v>13</v>
      </c>
      <c r="C17" s="310"/>
      <c r="D17" s="310"/>
      <c r="E17" s="310"/>
      <c r="F17" s="310"/>
      <c r="G17" s="310"/>
      <c r="H17" s="310"/>
      <c r="I17" s="310"/>
      <c r="J17" s="310"/>
      <c r="K17" s="310"/>
      <c r="L17" s="310"/>
      <c r="M17" s="310"/>
      <c r="N17" s="310"/>
      <c r="O17" s="310"/>
    </row>
    <row r="18" spans="1:15" ht="163.5" customHeight="1">
      <c r="A18" s="302" t="s">
        <v>14</v>
      </c>
      <c r="B18" s="311" t="s">
        <v>15</v>
      </c>
      <c r="C18" s="312"/>
      <c r="D18" s="312"/>
      <c r="E18" s="312"/>
      <c r="F18" s="312"/>
      <c r="G18" s="312"/>
      <c r="H18" s="312"/>
      <c r="I18" s="312"/>
      <c r="J18" s="312"/>
      <c r="K18" s="312"/>
      <c r="L18" s="312"/>
      <c r="M18" s="312"/>
      <c r="N18" s="312"/>
      <c r="O18" s="313"/>
    </row>
    <row r="19" spans="1:15" ht="29.25" customHeight="1">
      <c r="A19" s="302" t="s">
        <v>16</v>
      </c>
      <c r="B19" s="311" t="s">
        <v>17</v>
      </c>
      <c r="C19" s="312"/>
      <c r="D19" s="312"/>
      <c r="E19" s="312"/>
      <c r="F19" s="312"/>
      <c r="G19" s="312"/>
      <c r="H19" s="312"/>
      <c r="I19" s="312"/>
      <c r="J19" s="312"/>
      <c r="K19" s="312"/>
      <c r="L19" s="312"/>
      <c r="M19" s="312"/>
      <c r="N19" s="312"/>
      <c r="O19" s="313"/>
    </row>
    <row r="20" spans="1:15" ht="31.5" customHeight="1">
      <c r="A20" s="302" t="s">
        <v>18</v>
      </c>
      <c r="B20" s="311" t="s">
        <v>19</v>
      </c>
      <c r="C20" s="312"/>
      <c r="D20" s="312"/>
      <c r="E20" s="312"/>
      <c r="F20" s="312"/>
      <c r="G20" s="312"/>
      <c r="H20" s="312"/>
      <c r="I20" s="312"/>
      <c r="J20" s="312"/>
      <c r="K20" s="312"/>
      <c r="L20" s="312"/>
      <c r="M20" s="312"/>
      <c r="N20" s="312"/>
      <c r="O20" s="313"/>
    </row>
    <row r="21" spans="1:15" ht="34.5" customHeight="1">
      <c r="A21" s="302" t="s">
        <v>20</v>
      </c>
      <c r="B21" s="311" t="s">
        <v>21</v>
      </c>
      <c r="C21" s="312"/>
      <c r="D21" s="312"/>
      <c r="E21" s="312"/>
      <c r="F21" s="312"/>
      <c r="G21" s="312"/>
      <c r="H21" s="312"/>
      <c r="I21" s="312"/>
      <c r="J21" s="312"/>
      <c r="K21" s="312"/>
      <c r="L21" s="312"/>
      <c r="M21" s="312"/>
      <c r="N21" s="312"/>
      <c r="O21" s="313"/>
    </row>
    <row r="22" spans="1:15" ht="48.75" customHeight="1">
      <c r="A22" s="302" t="s">
        <v>22</v>
      </c>
      <c r="B22" s="311" t="s">
        <v>23</v>
      </c>
      <c r="C22" s="312"/>
      <c r="D22" s="312"/>
      <c r="E22" s="312"/>
      <c r="F22" s="312"/>
      <c r="G22" s="312"/>
      <c r="H22" s="312"/>
      <c r="I22" s="312"/>
      <c r="J22" s="312"/>
      <c r="K22" s="312"/>
      <c r="L22" s="312"/>
      <c r="M22" s="312"/>
      <c r="N22" s="312"/>
      <c r="O22" s="313"/>
    </row>
    <row r="23" spans="1:15" ht="41.25" customHeight="1">
      <c r="A23" s="302" t="s">
        <v>24</v>
      </c>
      <c r="B23" s="311" t="s">
        <v>25</v>
      </c>
      <c r="C23" s="312"/>
      <c r="D23" s="312"/>
      <c r="E23" s="312"/>
      <c r="F23" s="312"/>
      <c r="G23" s="312"/>
      <c r="H23" s="312"/>
      <c r="I23" s="312"/>
      <c r="J23" s="312"/>
      <c r="K23" s="312"/>
      <c r="L23" s="312"/>
      <c r="M23" s="312"/>
      <c r="N23" s="312"/>
      <c r="O23" s="313"/>
    </row>
    <row r="24" spans="1:15" ht="82.5" customHeight="1">
      <c r="A24" s="302" t="s">
        <v>26</v>
      </c>
      <c r="B24" s="311" t="s">
        <v>27</v>
      </c>
      <c r="C24" s="312"/>
      <c r="D24" s="312"/>
      <c r="E24" s="312"/>
      <c r="F24" s="312"/>
      <c r="G24" s="312"/>
      <c r="H24" s="312"/>
      <c r="I24" s="312"/>
      <c r="J24" s="312"/>
      <c r="K24" s="312"/>
      <c r="L24" s="312"/>
      <c r="M24" s="312"/>
      <c r="N24" s="312"/>
      <c r="O24" s="313"/>
    </row>
    <row r="25" spans="1:15" ht="47.25" customHeight="1">
      <c r="A25" s="302" t="s">
        <v>28</v>
      </c>
      <c r="B25" s="311" t="s">
        <v>29</v>
      </c>
      <c r="C25" s="312"/>
      <c r="D25" s="312"/>
      <c r="E25" s="312"/>
      <c r="F25" s="312"/>
      <c r="G25" s="312"/>
      <c r="H25" s="312"/>
      <c r="I25" s="312"/>
      <c r="J25" s="312"/>
      <c r="K25" s="312"/>
      <c r="L25" s="312"/>
      <c r="M25" s="312"/>
      <c r="N25" s="312"/>
      <c r="O25" s="313"/>
    </row>
    <row r="26" spans="1:15" ht="42.75" customHeight="1">
      <c r="A26" s="302" t="s">
        <v>30</v>
      </c>
      <c r="B26" s="311" t="s">
        <v>31</v>
      </c>
      <c r="C26" s="312"/>
      <c r="D26" s="312"/>
      <c r="E26" s="312"/>
      <c r="F26" s="312"/>
      <c r="G26" s="312"/>
      <c r="H26" s="312"/>
      <c r="I26" s="312"/>
      <c r="J26" s="312"/>
      <c r="K26" s="312"/>
      <c r="L26" s="312"/>
      <c r="M26" s="312"/>
      <c r="N26" s="312"/>
      <c r="O26" s="313"/>
    </row>
    <row r="27" spans="1:15" ht="35.25" customHeight="1">
      <c r="A27" s="302" t="s">
        <v>32</v>
      </c>
      <c r="B27" s="310" t="s">
        <v>33</v>
      </c>
      <c r="C27" s="310"/>
      <c r="D27" s="310"/>
      <c r="E27" s="310"/>
      <c r="F27" s="310"/>
      <c r="G27" s="310"/>
      <c r="H27" s="310"/>
      <c r="I27" s="310"/>
      <c r="J27" s="310"/>
      <c r="K27" s="310"/>
      <c r="L27" s="310"/>
      <c r="M27" s="310"/>
      <c r="N27" s="310"/>
      <c r="O27" s="310"/>
    </row>
    <row r="29" spans="1:15" ht="68.25" customHeight="1">
      <c r="A29" s="309" t="s">
        <v>34</v>
      </c>
      <c r="B29" s="309"/>
      <c r="C29" s="309"/>
      <c r="D29" s="309"/>
      <c r="E29" s="309"/>
      <c r="F29" s="309"/>
      <c r="G29" s="309"/>
      <c r="H29" s="309"/>
      <c r="I29" s="309"/>
      <c r="J29" s="309"/>
      <c r="K29" s="309"/>
      <c r="L29" s="309"/>
      <c r="M29" s="309"/>
      <c r="N29" s="309"/>
      <c r="O29" s="309"/>
    </row>
    <row r="30" spans="1:15" ht="45.75" customHeight="1">
      <c r="A30" s="307" t="s">
        <v>35</v>
      </c>
      <c r="B30" s="317"/>
      <c r="C30" s="317"/>
      <c r="D30" s="317"/>
      <c r="E30" s="317"/>
      <c r="F30" s="317"/>
      <c r="G30" s="317"/>
      <c r="H30" s="317"/>
      <c r="I30" s="317"/>
      <c r="J30" s="317"/>
      <c r="K30" s="317"/>
      <c r="L30" s="317"/>
      <c r="M30" s="317"/>
      <c r="N30" s="317"/>
      <c r="O30" s="317"/>
    </row>
    <row r="31" spans="1:15">
      <c r="A31" s="37" t="s">
        <v>36</v>
      </c>
    </row>
    <row r="33" spans="1:15" ht="98.25" customHeight="1">
      <c r="A33" s="307" t="s">
        <v>37</v>
      </c>
      <c r="B33" s="307"/>
      <c r="C33" s="307"/>
      <c r="D33" s="307"/>
      <c r="E33" s="307"/>
      <c r="F33" s="307"/>
      <c r="G33" s="307"/>
      <c r="H33" s="307"/>
      <c r="I33" s="307"/>
      <c r="J33" s="307"/>
      <c r="K33" s="307"/>
      <c r="L33" s="307"/>
      <c r="M33" s="307"/>
      <c r="N33" s="307"/>
      <c r="O33" s="307"/>
    </row>
    <row r="35" spans="1:15" ht="27" customHeight="1">
      <c r="A35" s="303" t="s">
        <v>38</v>
      </c>
    </row>
    <row r="36" spans="1:15" ht="48" customHeight="1">
      <c r="A36" s="307" t="s">
        <v>39</v>
      </c>
      <c r="B36" s="307"/>
      <c r="C36" s="307"/>
      <c r="D36" s="307"/>
      <c r="E36" s="307"/>
      <c r="F36" s="307"/>
      <c r="G36" s="307"/>
      <c r="H36" s="307"/>
      <c r="I36" s="307"/>
      <c r="J36" s="307"/>
      <c r="K36" s="307"/>
      <c r="L36" s="307"/>
      <c r="M36" s="307"/>
      <c r="N36" s="307"/>
      <c r="O36" s="307"/>
    </row>
    <row r="38" spans="1:15" ht="38.25" customHeight="1">
      <c r="A38" s="319" t="s">
        <v>40</v>
      </c>
      <c r="B38" s="320"/>
      <c r="C38" s="320"/>
      <c r="D38" s="320"/>
      <c r="E38" s="320"/>
      <c r="F38" s="320"/>
      <c r="G38" s="320"/>
      <c r="H38" s="320"/>
      <c r="I38" s="320"/>
      <c r="J38" s="320"/>
      <c r="K38" s="320"/>
      <c r="L38" s="320"/>
      <c r="M38" s="320"/>
      <c r="N38" s="320"/>
      <c r="O38" s="320"/>
    </row>
    <row r="39" spans="1:15" ht="66" customHeight="1">
      <c r="A39" s="307" t="s">
        <v>41</v>
      </c>
      <c r="B39" s="307"/>
      <c r="C39" s="307"/>
      <c r="D39" s="307"/>
      <c r="E39" s="307"/>
      <c r="F39" s="307"/>
      <c r="G39" s="307"/>
      <c r="H39" s="307"/>
      <c r="I39" s="307"/>
      <c r="J39" s="307"/>
      <c r="K39" s="307"/>
      <c r="L39" s="307"/>
      <c r="M39" s="307"/>
      <c r="N39" s="307"/>
      <c r="O39" s="307"/>
    </row>
    <row r="41" spans="1:15">
      <c r="A41" s="298" t="s">
        <v>42</v>
      </c>
    </row>
    <row r="43" spans="1:15" ht="51.75" customHeight="1">
      <c r="A43" s="318" t="s">
        <v>43</v>
      </c>
      <c r="B43" s="318"/>
      <c r="C43" s="318"/>
      <c r="D43" s="318"/>
      <c r="E43" s="318"/>
      <c r="F43" s="318"/>
      <c r="G43" s="318"/>
      <c r="H43" s="318"/>
      <c r="I43" s="318"/>
      <c r="J43" s="318"/>
      <c r="K43" s="318"/>
      <c r="L43" s="318"/>
      <c r="M43" s="318"/>
      <c r="N43" s="318"/>
      <c r="O43" s="318"/>
    </row>
  </sheetData>
  <mergeCells count="24">
    <mergeCell ref="A30:O30"/>
    <mergeCell ref="A43:O43"/>
    <mergeCell ref="A38:O38"/>
    <mergeCell ref="A33:O33"/>
    <mergeCell ref="A36:O36"/>
    <mergeCell ref="A39:O39"/>
    <mergeCell ref="B16:O16"/>
    <mergeCell ref="B23:O23"/>
    <mergeCell ref="B24:O24"/>
    <mergeCell ref="B25:O25"/>
    <mergeCell ref="B26:O26"/>
    <mergeCell ref="B27:O27"/>
    <mergeCell ref="A29:O29"/>
    <mergeCell ref="B17:O17"/>
    <mergeCell ref="B18:O18"/>
    <mergeCell ref="B19:O19"/>
    <mergeCell ref="B20:O20"/>
    <mergeCell ref="B21:O21"/>
    <mergeCell ref="B22:O22"/>
    <mergeCell ref="A4:P5"/>
    <mergeCell ref="A7:P7"/>
    <mergeCell ref="A8:P8"/>
    <mergeCell ref="A11:P11"/>
    <mergeCell ref="A13:P15"/>
  </mergeCell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FE6F2-64F0-46B6-8BA1-6117303EA731}">
  <dimension ref="A1:AC266"/>
  <sheetViews>
    <sheetView tabSelected="1" view="pageBreakPreview" zoomScaleNormal="100" zoomScaleSheetLayoutView="100" workbookViewId="0">
      <selection activeCell="J48" sqref="J48"/>
    </sheetView>
  </sheetViews>
  <sheetFormatPr defaultRowHeight="15"/>
  <cols>
    <col min="1" max="1" width="6.140625" style="44" customWidth="1"/>
    <col min="2" max="2" width="20.85546875" style="39" customWidth="1"/>
    <col min="3" max="3" width="14" style="39" customWidth="1"/>
    <col min="4" max="4" width="17.42578125" style="39" customWidth="1"/>
    <col min="5" max="5" width="16.42578125" style="39" customWidth="1"/>
    <col min="6" max="6" width="19.140625" style="39" customWidth="1"/>
    <col min="7" max="7" width="15.7109375" style="39" customWidth="1"/>
    <col min="8" max="8" width="17.28515625" style="39" customWidth="1"/>
    <col min="9" max="9" width="15" style="39" customWidth="1"/>
    <col min="10" max="10" width="13.28515625" style="39" customWidth="1"/>
    <col min="11" max="11" width="16.28515625" style="39" customWidth="1"/>
    <col min="12" max="12" width="21.5703125" style="287" customWidth="1"/>
    <col min="13" max="13" width="15.85546875" style="287" customWidth="1"/>
    <col min="14" max="15" width="9.140625" style="287"/>
    <col min="16" max="16" width="19.7109375" style="287" customWidth="1"/>
    <col min="17" max="23" width="9.140625" style="287"/>
    <col min="24" max="24" width="9.140625" style="288"/>
    <col min="25" max="29" width="9.140625" style="289"/>
    <col min="30" max="16384" width="9.140625" style="39"/>
  </cols>
  <sheetData>
    <row r="1" spans="1:19" ht="15.75">
      <c r="A1" s="37" t="s">
        <v>44</v>
      </c>
      <c r="B1" s="38"/>
    </row>
    <row r="3" spans="1:19" ht="18" customHeight="1">
      <c r="A3" s="399" t="s">
        <v>45</v>
      </c>
      <c r="B3" s="399"/>
      <c r="C3" s="399"/>
      <c r="D3" s="399"/>
      <c r="E3" s="399"/>
      <c r="F3" s="399"/>
      <c r="G3" s="399"/>
      <c r="H3" s="399"/>
      <c r="I3" s="399"/>
      <c r="J3" s="399"/>
    </row>
    <row r="4" spans="1:19" ht="22.5" customHeight="1">
      <c r="A4" s="399"/>
      <c r="B4" s="399"/>
      <c r="C4" s="399"/>
      <c r="D4" s="399"/>
      <c r="E4" s="399"/>
      <c r="F4" s="399"/>
      <c r="G4" s="399"/>
      <c r="H4" s="399"/>
      <c r="I4" s="399"/>
      <c r="J4" s="399"/>
    </row>
    <row r="5" spans="1:19" ht="9.75" customHeight="1"/>
    <row r="6" spans="1:19" ht="18.75" customHeight="1">
      <c r="A6" s="150" t="s">
        <v>3</v>
      </c>
      <c r="B6" s="38"/>
      <c r="C6" s="38"/>
      <c r="D6" s="38"/>
      <c r="E6" s="38"/>
    </row>
    <row r="7" spans="1:19" ht="12" customHeight="1">
      <c r="A7" s="40"/>
      <c r="B7" s="38"/>
      <c r="C7" s="38"/>
      <c r="D7" s="328"/>
      <c r="E7" s="328"/>
      <c r="F7" s="328"/>
      <c r="G7" s="328"/>
      <c r="H7" s="328"/>
      <c r="I7" s="328"/>
      <c r="J7" s="328"/>
      <c r="L7" s="323"/>
      <c r="M7" s="323"/>
      <c r="N7" s="323"/>
      <c r="O7" s="323"/>
      <c r="P7" s="323"/>
      <c r="Q7" s="323"/>
      <c r="R7" s="323"/>
      <c r="S7" s="323"/>
    </row>
    <row r="8" spans="1:19" ht="23.25" customHeight="1">
      <c r="A8" s="370" t="s">
        <v>46</v>
      </c>
      <c r="B8" s="370"/>
      <c r="C8" s="370"/>
      <c r="D8" s="396"/>
      <c r="E8" s="396"/>
      <c r="F8" s="396"/>
      <c r="G8" s="396"/>
      <c r="H8" s="396"/>
      <c r="I8" s="396"/>
      <c r="J8" s="396"/>
      <c r="L8" s="323"/>
      <c r="M8" s="323"/>
      <c r="N8" s="323"/>
      <c r="O8" s="323"/>
      <c r="P8" s="323"/>
      <c r="Q8" s="323"/>
      <c r="R8" s="323"/>
      <c r="S8" s="323"/>
    </row>
    <row r="9" spans="1:19">
      <c r="A9" s="370" t="s">
        <v>47</v>
      </c>
      <c r="B9" s="370"/>
      <c r="C9" s="370"/>
      <c r="D9" s="397" t="s">
        <v>48</v>
      </c>
      <c r="E9" s="397"/>
      <c r="F9" s="397"/>
      <c r="G9" s="397"/>
      <c r="H9" s="397"/>
      <c r="I9" s="397"/>
      <c r="J9" s="397"/>
    </row>
    <row r="10" spans="1:19" ht="30.75" customHeight="1">
      <c r="A10" s="370" t="s">
        <v>49</v>
      </c>
      <c r="B10" s="370"/>
      <c r="C10" s="370"/>
      <c r="D10" s="397" t="s">
        <v>48</v>
      </c>
      <c r="E10" s="397"/>
      <c r="F10" s="397"/>
      <c r="G10" s="397"/>
      <c r="H10" s="397"/>
      <c r="I10" s="397"/>
      <c r="J10" s="397"/>
    </row>
    <row r="11" spans="1:19">
      <c r="A11" s="41"/>
      <c r="B11" s="42"/>
      <c r="C11" s="42"/>
      <c r="D11" s="38"/>
      <c r="E11" s="38"/>
    </row>
    <row r="12" spans="1:19">
      <c r="A12" s="380" t="s">
        <v>50</v>
      </c>
      <c r="B12" s="380"/>
      <c r="C12" s="380"/>
      <c r="D12" s="398"/>
      <c r="E12" s="398"/>
      <c r="F12" s="398"/>
      <c r="G12" s="398"/>
      <c r="H12" s="398"/>
      <c r="I12" s="398"/>
      <c r="J12" s="398"/>
    </row>
    <row r="13" spans="1:19" ht="24" customHeight="1">
      <c r="A13" s="369" t="s">
        <v>51</v>
      </c>
      <c r="B13" s="369"/>
      <c r="C13" s="369"/>
      <c r="D13" s="338"/>
      <c r="E13" s="338"/>
      <c r="F13" s="338"/>
      <c r="G13" s="338"/>
      <c r="H13" s="338"/>
      <c r="I13" s="338"/>
      <c r="J13" s="338"/>
    </row>
    <row r="14" spans="1:19" ht="28.5" customHeight="1">
      <c r="A14" s="381" t="s">
        <v>52</v>
      </c>
      <c r="B14" s="382"/>
      <c r="C14" s="383"/>
      <c r="D14" s="338"/>
      <c r="E14" s="338"/>
      <c r="F14" s="338"/>
      <c r="G14" s="338"/>
      <c r="H14" s="338"/>
      <c r="I14" s="338"/>
      <c r="J14" s="338"/>
    </row>
    <row r="15" spans="1:19" ht="31.5" customHeight="1">
      <c r="A15" s="381" t="s">
        <v>53</v>
      </c>
      <c r="B15" s="382"/>
      <c r="C15" s="383"/>
      <c r="D15" s="338"/>
      <c r="E15" s="338"/>
      <c r="F15" s="338"/>
      <c r="G15" s="338"/>
      <c r="H15" s="338"/>
      <c r="I15" s="338"/>
      <c r="J15" s="338"/>
    </row>
    <row r="16" spans="1:19">
      <c r="A16" s="381" t="s">
        <v>54</v>
      </c>
      <c r="B16" s="382"/>
      <c r="C16" s="383"/>
      <c r="D16" s="338"/>
      <c r="E16" s="338"/>
      <c r="F16" s="338"/>
      <c r="G16" s="338"/>
      <c r="H16" s="338"/>
      <c r="I16" s="338"/>
      <c r="J16" s="338"/>
    </row>
    <row r="17" spans="1:10">
      <c r="A17" s="381" t="s">
        <v>55</v>
      </c>
      <c r="B17" s="382"/>
      <c r="C17" s="383"/>
      <c r="D17" s="338"/>
      <c r="E17" s="338"/>
      <c r="F17" s="338"/>
      <c r="G17" s="338"/>
      <c r="H17" s="338"/>
      <c r="I17" s="338"/>
      <c r="J17" s="338"/>
    </row>
    <row r="18" spans="1:10">
      <c r="A18" s="381" t="s">
        <v>56</v>
      </c>
      <c r="B18" s="382"/>
      <c r="C18" s="383"/>
      <c r="D18" s="338"/>
      <c r="E18" s="338"/>
      <c r="F18" s="338"/>
      <c r="G18" s="338"/>
      <c r="H18" s="338"/>
      <c r="I18" s="338"/>
      <c r="J18" s="338"/>
    </row>
    <row r="19" spans="1:10">
      <c r="A19" s="381" t="s">
        <v>57</v>
      </c>
      <c r="B19" s="382"/>
      <c r="C19" s="383"/>
      <c r="D19" s="338"/>
      <c r="E19" s="338"/>
      <c r="F19" s="338"/>
      <c r="G19" s="338"/>
      <c r="H19" s="338"/>
      <c r="I19" s="338"/>
      <c r="J19" s="338"/>
    </row>
    <row r="20" spans="1:10">
      <c r="A20" s="381" t="s">
        <v>58</v>
      </c>
      <c r="B20" s="382"/>
      <c r="C20" s="383"/>
      <c r="D20" s="338"/>
      <c r="E20" s="338"/>
      <c r="F20" s="338"/>
      <c r="G20" s="338"/>
      <c r="H20" s="338"/>
      <c r="I20" s="338"/>
      <c r="J20" s="338"/>
    </row>
    <row r="21" spans="1:10">
      <c r="A21" s="381" t="s">
        <v>59</v>
      </c>
      <c r="B21" s="382"/>
      <c r="C21" s="383"/>
      <c r="D21" s="338"/>
      <c r="E21" s="338"/>
      <c r="F21" s="338"/>
      <c r="G21" s="338"/>
      <c r="H21" s="338"/>
      <c r="I21" s="338"/>
      <c r="J21" s="338"/>
    </row>
    <row r="22" spans="1:10">
      <c r="A22" s="381" t="s">
        <v>60</v>
      </c>
      <c r="B22" s="382"/>
      <c r="C22" s="383"/>
      <c r="D22" s="338"/>
      <c r="E22" s="338"/>
      <c r="F22" s="338"/>
      <c r="G22" s="338"/>
      <c r="H22" s="338"/>
      <c r="I22" s="338"/>
      <c r="J22" s="338"/>
    </row>
    <row r="23" spans="1:10">
      <c r="A23" s="381" t="s">
        <v>61</v>
      </c>
      <c r="B23" s="382"/>
      <c r="C23" s="383"/>
      <c r="D23" s="338"/>
      <c r="E23" s="338"/>
      <c r="F23" s="338"/>
      <c r="G23" s="338"/>
      <c r="H23" s="338"/>
      <c r="I23" s="338"/>
      <c r="J23" s="338"/>
    </row>
    <row r="24" spans="1:10" ht="28.5" customHeight="1">
      <c r="A24" s="381" t="s">
        <v>62</v>
      </c>
      <c r="B24" s="382"/>
      <c r="C24" s="383"/>
      <c r="D24" s="338"/>
      <c r="E24" s="338"/>
      <c r="F24" s="338"/>
      <c r="G24" s="338"/>
      <c r="H24" s="338"/>
      <c r="I24" s="338"/>
      <c r="J24" s="338"/>
    </row>
    <row r="25" spans="1:10">
      <c r="A25" s="381" t="s">
        <v>63</v>
      </c>
      <c r="B25" s="382"/>
      <c r="C25" s="383"/>
      <c r="D25" s="338"/>
      <c r="E25" s="338"/>
      <c r="F25" s="338"/>
      <c r="G25" s="338"/>
      <c r="H25" s="338"/>
      <c r="I25" s="338"/>
      <c r="J25" s="338"/>
    </row>
    <row r="27" spans="1:10" ht="15.75">
      <c r="A27" s="37" t="s">
        <v>6</v>
      </c>
    </row>
    <row r="28" spans="1:10" ht="15.75">
      <c r="A28" s="37"/>
    </row>
    <row r="29" spans="1:10">
      <c r="A29" s="43" t="s">
        <v>64</v>
      </c>
      <c r="B29" s="38"/>
      <c r="C29" s="38"/>
      <c r="D29" s="38"/>
      <c r="E29" s="38"/>
      <c r="F29" s="38"/>
      <c r="G29" s="38"/>
      <c r="H29" s="38"/>
      <c r="I29" s="38"/>
    </row>
    <row r="30" spans="1:10">
      <c r="A30" s="386"/>
      <c r="B30" s="387"/>
      <c r="C30" s="387"/>
      <c r="D30" s="387"/>
      <c r="E30" s="387"/>
      <c r="F30" s="387"/>
      <c r="G30" s="387"/>
      <c r="H30" s="387"/>
      <c r="I30" s="387"/>
      <c r="J30" s="388"/>
    </row>
    <row r="31" spans="1:10">
      <c r="A31" s="389"/>
      <c r="B31" s="390"/>
      <c r="C31" s="390"/>
      <c r="D31" s="390"/>
      <c r="E31" s="390"/>
      <c r="F31" s="390"/>
      <c r="G31" s="390"/>
      <c r="H31" s="390"/>
      <c r="I31" s="390"/>
      <c r="J31" s="391"/>
    </row>
    <row r="32" spans="1:10" ht="84.75" customHeight="1">
      <c r="A32" s="392"/>
      <c r="B32" s="393"/>
      <c r="C32" s="393"/>
      <c r="D32" s="393"/>
      <c r="E32" s="393"/>
      <c r="F32" s="393"/>
      <c r="G32" s="393"/>
      <c r="H32" s="393"/>
      <c r="I32" s="393"/>
      <c r="J32" s="394"/>
    </row>
    <row r="33" spans="1:19">
      <c r="A33" s="40"/>
      <c r="B33" s="38"/>
      <c r="C33" s="38"/>
      <c r="D33" s="38"/>
      <c r="E33" s="38"/>
      <c r="F33" s="38"/>
      <c r="G33" s="38"/>
      <c r="H33" s="38"/>
      <c r="I33" s="38"/>
    </row>
    <row r="34" spans="1:19">
      <c r="A34" s="43" t="s">
        <v>65</v>
      </c>
      <c r="B34" s="38"/>
      <c r="C34" s="38"/>
      <c r="D34" s="38"/>
      <c r="E34" s="38"/>
      <c r="F34" s="38"/>
      <c r="G34" s="38"/>
      <c r="H34" s="38"/>
      <c r="I34" s="38"/>
    </row>
    <row r="35" spans="1:19" ht="30" customHeight="1">
      <c r="A35" s="386"/>
      <c r="B35" s="387"/>
      <c r="C35" s="387"/>
      <c r="D35" s="387"/>
      <c r="E35" s="387"/>
      <c r="F35" s="387"/>
      <c r="G35" s="387"/>
      <c r="H35" s="387"/>
      <c r="I35" s="387"/>
      <c r="J35" s="388"/>
    </row>
    <row r="36" spans="1:19" ht="30" customHeight="1">
      <c r="A36" s="389"/>
      <c r="B36" s="390"/>
      <c r="C36" s="390"/>
      <c r="D36" s="390"/>
      <c r="E36" s="390"/>
      <c r="F36" s="390"/>
      <c r="G36" s="390"/>
      <c r="H36" s="390"/>
      <c r="I36" s="390"/>
      <c r="J36" s="391"/>
    </row>
    <row r="37" spans="1:19" ht="124.5" customHeight="1">
      <c r="A37" s="392"/>
      <c r="B37" s="393"/>
      <c r="C37" s="393"/>
      <c r="D37" s="393"/>
      <c r="E37" s="393"/>
      <c r="F37" s="393"/>
      <c r="G37" s="393"/>
      <c r="H37" s="393"/>
      <c r="I37" s="393"/>
      <c r="J37" s="394"/>
    </row>
    <row r="38" spans="1:19">
      <c r="A38" s="40"/>
      <c r="B38" s="38"/>
      <c r="C38" s="38"/>
      <c r="D38" s="38"/>
      <c r="E38" s="38"/>
      <c r="F38" s="38"/>
      <c r="G38" s="38"/>
      <c r="H38" s="38"/>
      <c r="I38" s="38"/>
    </row>
    <row r="39" spans="1:19" ht="36.75" customHeight="1">
      <c r="A39" s="395" t="s">
        <v>66</v>
      </c>
      <c r="B39" s="395"/>
      <c r="C39" s="395"/>
      <c r="D39" s="395"/>
      <c r="E39" s="395"/>
      <c r="F39" s="395"/>
      <c r="G39" s="395"/>
      <c r="H39" s="395"/>
      <c r="I39" s="395"/>
      <c r="J39" s="395"/>
    </row>
    <row r="40" spans="1:19" ht="39.75" customHeight="1">
      <c r="A40" s="386"/>
      <c r="B40" s="387"/>
      <c r="C40" s="387"/>
      <c r="D40" s="387"/>
      <c r="E40" s="387"/>
      <c r="F40" s="387"/>
      <c r="G40" s="387"/>
      <c r="H40" s="387"/>
      <c r="I40" s="387"/>
      <c r="J40" s="388"/>
    </row>
    <row r="41" spans="1:19" ht="32.25" customHeight="1">
      <c r="A41" s="389"/>
      <c r="B41" s="390"/>
      <c r="C41" s="390"/>
      <c r="D41" s="390"/>
      <c r="E41" s="390"/>
      <c r="F41" s="390"/>
      <c r="G41" s="390"/>
      <c r="H41" s="390"/>
      <c r="I41" s="390"/>
      <c r="J41" s="391"/>
    </row>
    <row r="42" spans="1:19" ht="42.75" customHeight="1">
      <c r="A42" s="392"/>
      <c r="B42" s="393"/>
      <c r="C42" s="393"/>
      <c r="D42" s="393"/>
      <c r="E42" s="393"/>
      <c r="F42" s="393"/>
      <c r="G42" s="393"/>
      <c r="H42" s="393"/>
      <c r="I42" s="393"/>
      <c r="J42" s="394"/>
    </row>
    <row r="43" spans="1:19">
      <c r="A43" s="40"/>
      <c r="B43" s="38"/>
      <c r="C43" s="38"/>
      <c r="D43" s="38"/>
      <c r="E43" s="38"/>
      <c r="F43" s="38"/>
      <c r="G43" s="38"/>
      <c r="H43" s="38"/>
      <c r="I43" s="38"/>
    </row>
    <row r="45" spans="1:19" ht="15.75">
      <c r="A45" s="37" t="s">
        <v>8</v>
      </c>
      <c r="B45" s="38"/>
      <c r="C45" s="38"/>
      <c r="D45" s="38"/>
      <c r="E45" s="38"/>
      <c r="F45" s="38"/>
    </row>
    <row r="46" spans="1:19" ht="15" customHeight="1">
      <c r="A46" s="40"/>
      <c r="B46" s="38"/>
      <c r="C46" s="38"/>
      <c r="D46" s="38"/>
      <c r="E46" s="38"/>
      <c r="F46" s="38"/>
      <c r="L46" s="322"/>
      <c r="M46" s="322"/>
      <c r="N46" s="322"/>
      <c r="O46" s="322"/>
      <c r="P46" s="322"/>
      <c r="Q46" s="322"/>
      <c r="R46" s="322"/>
      <c r="S46" s="322"/>
    </row>
    <row r="47" spans="1:19" ht="25.5" customHeight="1">
      <c r="A47" s="43" t="s">
        <v>67</v>
      </c>
      <c r="B47" s="38"/>
      <c r="C47" s="38"/>
      <c r="D47" s="38"/>
      <c r="E47" s="38"/>
      <c r="F47" s="38"/>
      <c r="L47" s="322"/>
      <c r="M47" s="322"/>
      <c r="N47" s="322"/>
      <c r="O47" s="322"/>
      <c r="P47" s="322"/>
      <c r="Q47" s="322"/>
      <c r="R47" s="322"/>
      <c r="S47" s="322"/>
    </row>
    <row r="48" spans="1:19" ht="25.5" customHeight="1">
      <c r="A48" s="43"/>
      <c r="B48" s="38"/>
      <c r="C48" s="38"/>
      <c r="D48" s="38"/>
      <c r="E48" s="38"/>
      <c r="F48" s="38"/>
      <c r="L48" s="322"/>
      <c r="M48" s="322"/>
      <c r="N48" s="322"/>
      <c r="O48" s="322"/>
      <c r="P48" s="322"/>
      <c r="Q48" s="322"/>
      <c r="R48" s="322"/>
      <c r="S48" s="322"/>
    </row>
    <row r="49" spans="1:19" ht="30.75" customHeight="1">
      <c r="A49" s="40"/>
      <c r="B49" s="1" t="s">
        <v>68</v>
      </c>
      <c r="C49" s="1"/>
      <c r="D49" s="384" t="s">
        <v>69</v>
      </c>
      <c r="E49" s="385"/>
      <c r="F49" s="384" t="s">
        <v>70</v>
      </c>
      <c r="G49" s="385"/>
      <c r="L49" s="322"/>
      <c r="M49" s="322"/>
      <c r="N49" s="322"/>
      <c r="O49" s="322"/>
      <c r="P49" s="322"/>
      <c r="Q49" s="322"/>
      <c r="R49" s="322"/>
      <c r="S49" s="322"/>
    </row>
    <row r="50" spans="1:19" ht="30.75" customHeight="1">
      <c r="A50" s="40"/>
      <c r="B50" s="336" t="s">
        <v>71</v>
      </c>
      <c r="C50" s="336"/>
      <c r="D50" s="157" t="s">
        <v>72</v>
      </c>
      <c r="E50" s="157" t="s">
        <v>73</v>
      </c>
      <c r="F50" s="157" t="s">
        <v>74</v>
      </c>
      <c r="G50" s="157" t="s">
        <v>75</v>
      </c>
      <c r="L50" s="322"/>
      <c r="M50" s="322"/>
      <c r="N50" s="322"/>
      <c r="O50" s="322"/>
      <c r="P50" s="322"/>
      <c r="Q50" s="322"/>
      <c r="R50" s="322"/>
      <c r="S50" s="322"/>
    </row>
    <row r="51" spans="1:19">
      <c r="A51" s="46"/>
      <c r="B51" s="400" t="str">
        <f>D9</f>
        <v>Izberi iz seznama</v>
      </c>
      <c r="C51" s="400"/>
      <c r="D51" s="158" t="e">
        <f>VLOOKUP(B51,kraki[],2,FALSE)</f>
        <v>#N/A</v>
      </c>
      <c r="E51" s="158" t="e">
        <f>VLOOKUP(B51,kraki[],3,FALSE)</f>
        <v>#N/A</v>
      </c>
      <c r="F51" s="158" t="e">
        <f>VLOOKUP(B51,kraki[],4,FALSE)</f>
        <v>#N/A</v>
      </c>
      <c r="G51" s="158" t="e">
        <f>VLOOKUP(B51,kraki[],5,FALSE)</f>
        <v>#N/A</v>
      </c>
      <c r="L51" s="322"/>
      <c r="M51" s="322"/>
      <c r="N51" s="322"/>
      <c r="O51" s="322"/>
      <c r="P51" s="322"/>
      <c r="Q51" s="322"/>
      <c r="R51" s="322"/>
      <c r="S51" s="322"/>
    </row>
    <row r="52" spans="1:19">
      <c r="A52" s="47"/>
      <c r="B52" s="45"/>
      <c r="C52" s="45"/>
      <c r="D52" s="45"/>
      <c r="E52" s="45"/>
      <c r="F52" s="45"/>
      <c r="L52" s="322"/>
      <c r="M52" s="322"/>
      <c r="N52" s="322"/>
      <c r="O52" s="322"/>
      <c r="P52" s="322"/>
      <c r="Q52" s="322"/>
      <c r="R52" s="322"/>
      <c r="S52" s="322"/>
    </row>
    <row r="53" spans="1:19" ht="23.25" customHeight="1">
      <c r="A53" s="136"/>
      <c r="B53" s="327" t="s">
        <v>76</v>
      </c>
      <c r="C53" s="327"/>
      <c r="D53" s="327"/>
      <c r="E53" s="327"/>
      <c r="F53" s="327"/>
      <c r="G53" s="327"/>
      <c r="H53" s="327"/>
      <c r="I53" s="327"/>
      <c r="J53" s="327"/>
      <c r="L53" s="322"/>
      <c r="M53" s="322"/>
      <c r="N53" s="322"/>
      <c r="O53" s="322"/>
      <c r="P53" s="322"/>
      <c r="Q53" s="322"/>
      <c r="R53" s="322"/>
      <c r="S53" s="322"/>
    </row>
    <row r="54" spans="1:19" ht="97.5" customHeight="1">
      <c r="A54" s="48" t="s">
        <v>12</v>
      </c>
      <c r="B54" s="49" t="s">
        <v>14</v>
      </c>
      <c r="C54" s="49" t="s">
        <v>16</v>
      </c>
      <c r="D54" s="49" t="s">
        <v>18</v>
      </c>
      <c r="E54" s="49" t="s">
        <v>20</v>
      </c>
      <c r="F54" s="49" t="s">
        <v>22</v>
      </c>
      <c r="G54" s="49" t="s">
        <v>77</v>
      </c>
      <c r="H54" s="49" t="s">
        <v>78</v>
      </c>
      <c r="I54" s="49" t="s">
        <v>28</v>
      </c>
      <c r="J54" s="49" t="s">
        <v>30</v>
      </c>
      <c r="K54" s="49" t="s">
        <v>32</v>
      </c>
      <c r="L54" s="290" t="s">
        <v>79</v>
      </c>
      <c r="M54" s="290"/>
      <c r="N54" s="289"/>
    </row>
    <row r="55" spans="1:19" ht="30.75" customHeight="1">
      <c r="A55" s="146" t="s">
        <v>80</v>
      </c>
      <c r="B55" s="286" t="s">
        <v>48</v>
      </c>
      <c r="C55" s="207"/>
      <c r="D55" s="212"/>
      <c r="E55" s="212"/>
      <c r="F55" s="207" t="s">
        <v>48</v>
      </c>
      <c r="G55" s="159">
        <f>VLOOKUP(B55,minPM[],2,FALSE)</f>
        <v>0</v>
      </c>
      <c r="H55" s="213"/>
      <c r="I55" s="159">
        <f>G55*150+H55*75</f>
        <v>0</v>
      </c>
      <c r="J55" s="213"/>
      <c r="K55" s="213"/>
      <c r="L55" s="291" t="str">
        <f>IF(I55&lt;=J55,"OK","Priključna moč ne ustreza pogojem razpisa")</f>
        <v>OK</v>
      </c>
      <c r="M55" s="291"/>
    </row>
    <row r="56" spans="1:19">
      <c r="A56" s="51" t="s">
        <v>81</v>
      </c>
      <c r="B56" s="286" t="s">
        <v>48</v>
      </c>
      <c r="C56" s="207"/>
      <c r="D56" s="212"/>
      <c r="E56" s="212"/>
      <c r="F56" s="207" t="s">
        <v>48</v>
      </c>
      <c r="G56" s="159">
        <f>VLOOKUP(B56,minPM[],2,FALSE)</f>
        <v>0</v>
      </c>
      <c r="H56" s="213"/>
      <c r="I56" s="159">
        <f t="shared" ref="I56:I66" si="0">G56*150+H56*75</f>
        <v>0</v>
      </c>
      <c r="J56" s="213"/>
      <c r="K56" s="213"/>
      <c r="L56" s="291" t="str">
        <f t="shared" ref="L56:L66" si="1">IF(I56&lt;=J56,"OK","Priključna moč ne ustreza pogojem razpisa")</f>
        <v>OK</v>
      </c>
      <c r="M56" s="291"/>
    </row>
    <row r="57" spans="1:19">
      <c r="A57" s="51" t="s">
        <v>82</v>
      </c>
      <c r="B57" s="286" t="s">
        <v>48</v>
      </c>
      <c r="C57" s="207"/>
      <c r="D57" s="212"/>
      <c r="E57" s="212"/>
      <c r="F57" s="207" t="s">
        <v>48</v>
      </c>
      <c r="G57" s="159">
        <f>VLOOKUP(B57,minPM[],2,FALSE)</f>
        <v>0</v>
      </c>
      <c r="H57" s="213"/>
      <c r="I57" s="159">
        <f t="shared" si="0"/>
        <v>0</v>
      </c>
      <c r="J57" s="213"/>
      <c r="K57" s="213"/>
      <c r="L57" s="291" t="str">
        <f t="shared" si="1"/>
        <v>OK</v>
      </c>
      <c r="M57" s="291"/>
    </row>
    <row r="58" spans="1:19">
      <c r="A58" s="51" t="s">
        <v>83</v>
      </c>
      <c r="B58" s="286" t="s">
        <v>48</v>
      </c>
      <c r="C58" s="207"/>
      <c r="D58" s="212"/>
      <c r="E58" s="212"/>
      <c r="F58" s="207" t="s">
        <v>48</v>
      </c>
      <c r="G58" s="159">
        <f>VLOOKUP(B58,minPM[],2,FALSE)</f>
        <v>0</v>
      </c>
      <c r="H58" s="213"/>
      <c r="I58" s="159">
        <f t="shared" si="0"/>
        <v>0</v>
      </c>
      <c r="J58" s="213"/>
      <c r="K58" s="213"/>
      <c r="L58" s="291" t="str">
        <f t="shared" si="1"/>
        <v>OK</v>
      </c>
      <c r="M58" s="291"/>
    </row>
    <row r="59" spans="1:19">
      <c r="A59" s="51" t="s">
        <v>84</v>
      </c>
      <c r="B59" s="286" t="s">
        <v>48</v>
      </c>
      <c r="C59" s="207"/>
      <c r="D59" s="212"/>
      <c r="E59" s="212"/>
      <c r="F59" s="207" t="s">
        <v>48</v>
      </c>
      <c r="G59" s="159">
        <f>VLOOKUP(B59,minPM[],2,FALSE)</f>
        <v>0</v>
      </c>
      <c r="H59" s="213"/>
      <c r="I59" s="159">
        <f t="shared" si="0"/>
        <v>0</v>
      </c>
      <c r="J59" s="213"/>
      <c r="K59" s="213"/>
      <c r="L59" s="291" t="str">
        <f t="shared" si="1"/>
        <v>OK</v>
      </c>
      <c r="M59" s="291"/>
    </row>
    <row r="60" spans="1:19">
      <c r="A60" s="51" t="s">
        <v>85</v>
      </c>
      <c r="B60" s="286" t="s">
        <v>48</v>
      </c>
      <c r="C60" s="207"/>
      <c r="D60" s="212"/>
      <c r="E60" s="212"/>
      <c r="F60" s="207" t="s">
        <v>48</v>
      </c>
      <c r="G60" s="159">
        <f>VLOOKUP(B60,minPM[],2,FALSE)</f>
        <v>0</v>
      </c>
      <c r="H60" s="213"/>
      <c r="I60" s="159">
        <f t="shared" si="0"/>
        <v>0</v>
      </c>
      <c r="J60" s="213"/>
      <c r="K60" s="213"/>
      <c r="L60" s="291" t="str">
        <f t="shared" si="1"/>
        <v>OK</v>
      </c>
      <c r="M60" s="291"/>
    </row>
    <row r="61" spans="1:19">
      <c r="A61" s="51" t="s">
        <v>86</v>
      </c>
      <c r="B61" s="286" t="s">
        <v>48</v>
      </c>
      <c r="C61" s="207"/>
      <c r="D61" s="212"/>
      <c r="E61" s="212"/>
      <c r="F61" s="207" t="s">
        <v>48</v>
      </c>
      <c r="G61" s="159">
        <f>VLOOKUP(B61,minPM[],2,FALSE)</f>
        <v>0</v>
      </c>
      <c r="H61" s="213"/>
      <c r="I61" s="159">
        <f t="shared" si="0"/>
        <v>0</v>
      </c>
      <c r="J61" s="213"/>
      <c r="K61" s="213"/>
      <c r="L61" s="291" t="str">
        <f t="shared" si="1"/>
        <v>OK</v>
      </c>
      <c r="M61" s="291"/>
    </row>
    <row r="62" spans="1:19">
      <c r="A62" s="51" t="s">
        <v>87</v>
      </c>
      <c r="B62" s="286" t="s">
        <v>48</v>
      </c>
      <c r="C62" s="207"/>
      <c r="D62" s="212"/>
      <c r="E62" s="212"/>
      <c r="F62" s="207" t="s">
        <v>48</v>
      </c>
      <c r="G62" s="159">
        <f>VLOOKUP(B62,minPM[],2,FALSE)</f>
        <v>0</v>
      </c>
      <c r="H62" s="213"/>
      <c r="I62" s="159">
        <f t="shared" si="0"/>
        <v>0</v>
      </c>
      <c r="J62" s="213"/>
      <c r="K62" s="213"/>
      <c r="L62" s="291" t="str">
        <f t="shared" si="1"/>
        <v>OK</v>
      </c>
      <c r="M62" s="291"/>
    </row>
    <row r="63" spans="1:19">
      <c r="A63" s="51" t="s">
        <v>88</v>
      </c>
      <c r="B63" s="286" t="s">
        <v>48</v>
      </c>
      <c r="C63" s="207"/>
      <c r="D63" s="212"/>
      <c r="E63" s="212"/>
      <c r="F63" s="207" t="s">
        <v>48</v>
      </c>
      <c r="G63" s="159">
        <f>VLOOKUP(B63,minPM[],2,FALSE)</f>
        <v>0</v>
      </c>
      <c r="H63" s="213"/>
      <c r="I63" s="159">
        <f t="shared" si="0"/>
        <v>0</v>
      </c>
      <c r="J63" s="213"/>
      <c r="K63" s="213"/>
      <c r="L63" s="291" t="str">
        <f t="shared" si="1"/>
        <v>OK</v>
      </c>
      <c r="M63" s="291"/>
    </row>
    <row r="64" spans="1:19" ht="19.5" customHeight="1">
      <c r="A64" s="51" t="s">
        <v>89</v>
      </c>
      <c r="B64" s="286" t="s">
        <v>48</v>
      </c>
      <c r="C64" s="207"/>
      <c r="D64" s="212"/>
      <c r="E64" s="212"/>
      <c r="F64" s="207" t="s">
        <v>48</v>
      </c>
      <c r="G64" s="159">
        <f>VLOOKUP(B64,minPM[],2,FALSE)</f>
        <v>0</v>
      </c>
      <c r="H64" s="213"/>
      <c r="I64" s="159">
        <f t="shared" si="0"/>
        <v>0</v>
      </c>
      <c r="J64" s="213"/>
      <c r="K64" s="213"/>
      <c r="L64" s="291" t="str">
        <f t="shared" si="1"/>
        <v>OK</v>
      </c>
      <c r="M64" s="291"/>
    </row>
    <row r="65" spans="1:20">
      <c r="A65" s="51" t="s">
        <v>90</v>
      </c>
      <c r="B65" s="286" t="s">
        <v>48</v>
      </c>
      <c r="C65" s="207"/>
      <c r="D65" s="212"/>
      <c r="E65" s="212"/>
      <c r="F65" s="207" t="s">
        <v>48</v>
      </c>
      <c r="G65" s="159">
        <f>VLOOKUP(B65,minPM[],2,FALSE)</f>
        <v>0</v>
      </c>
      <c r="H65" s="213"/>
      <c r="I65" s="159">
        <f t="shared" si="0"/>
        <v>0</v>
      </c>
      <c r="J65" s="213"/>
      <c r="K65" s="213"/>
      <c r="L65" s="291" t="str">
        <f t="shared" si="1"/>
        <v>OK</v>
      </c>
      <c r="M65" s="291"/>
    </row>
    <row r="66" spans="1:20">
      <c r="A66" s="51" t="s">
        <v>91</v>
      </c>
      <c r="B66" s="286" t="s">
        <v>48</v>
      </c>
      <c r="C66" s="207"/>
      <c r="D66" s="212"/>
      <c r="E66" s="212"/>
      <c r="F66" s="207" t="s">
        <v>48</v>
      </c>
      <c r="G66" s="159">
        <f>VLOOKUP(B66,minPM[],2,FALSE)</f>
        <v>0</v>
      </c>
      <c r="H66" s="213"/>
      <c r="I66" s="159">
        <f t="shared" si="0"/>
        <v>0</v>
      </c>
      <c r="J66" s="213"/>
      <c r="K66" s="213"/>
      <c r="L66" s="291" t="str">
        <f t="shared" si="1"/>
        <v>OK</v>
      </c>
      <c r="M66" s="291"/>
    </row>
    <row r="67" spans="1:20">
      <c r="A67" s="53"/>
      <c r="B67" s="54"/>
      <c r="C67" s="54"/>
      <c r="D67" s="54"/>
      <c r="E67" s="54"/>
      <c r="F67" s="121" t="s">
        <v>92</v>
      </c>
      <c r="G67" s="187">
        <f>SUBTOTAL(109,G55:G66)</f>
        <v>0</v>
      </c>
      <c r="H67" s="187">
        <f>SUBTOTAL(109,H55:H66)</f>
        <v>0</v>
      </c>
    </row>
    <row r="68" spans="1:20">
      <c r="A68" s="53"/>
      <c r="B68" s="54"/>
      <c r="C68" s="54"/>
      <c r="D68" s="54"/>
      <c r="E68" s="54"/>
      <c r="F68" s="124"/>
      <c r="G68" s="202" t="e">
        <f>IF(G67=(F51+G51),"OK","Vneseni izbor ne ustreza min.št.PM")</f>
        <v>#N/A</v>
      </c>
      <c r="H68" s="188"/>
    </row>
    <row r="69" spans="1:20" ht="27.75" customHeight="1">
      <c r="A69" s="337" t="s">
        <v>93</v>
      </c>
      <c r="B69" s="337"/>
      <c r="C69" s="192">
        <f>SUMIF(B55:B66,"jedrno (min.zahteve)",G55:G66)+SUMIF(B55:B66,"izjema (primorski k. 600kW) (min.zahteve)",G55:G66)</f>
        <v>0</v>
      </c>
      <c r="D69" s="201" t="e">
        <f>IF(C69=F51,"OK","Vneseni izbor ne ustreza min.št.PM za izbrani krak")</f>
        <v>#N/A</v>
      </c>
      <c r="E69" s="54"/>
      <c r="F69" s="122"/>
      <c r="G69" s="123"/>
      <c r="H69" s="123"/>
      <c r="I69" s="123"/>
      <c r="J69" s="123"/>
      <c r="K69" s="123"/>
      <c r="L69" s="323"/>
      <c r="M69" s="420"/>
      <c r="N69" s="420"/>
      <c r="O69" s="420"/>
      <c r="P69" s="420"/>
      <c r="Q69" s="420"/>
      <c r="R69" s="420"/>
      <c r="S69" s="420"/>
      <c r="T69" s="420"/>
    </row>
    <row r="70" spans="1:20" ht="27" customHeight="1">
      <c r="A70" s="337" t="s">
        <v>94</v>
      </c>
      <c r="B70" s="337"/>
      <c r="C70" s="192">
        <f>SUMIF(B55:B66,"celovito (min.zahteve)",G55:G66)+SUMIF(B55:B66,"izjema (primorski k. 300kW) (min.zahteve)",G55:G66)</f>
        <v>0</v>
      </c>
      <c r="D70" s="201" t="e">
        <f>IF(C70=G51,"OK","Vneseni izbor ne ustreza min.št.PM za izbrani krak")</f>
        <v>#N/A</v>
      </c>
      <c r="E70" s="54"/>
      <c r="F70" s="122"/>
      <c r="G70" s="123"/>
      <c r="H70" s="123"/>
      <c r="I70" s="123"/>
      <c r="J70" s="123"/>
      <c r="K70" s="123"/>
      <c r="L70" s="420"/>
      <c r="M70" s="420"/>
      <c r="N70" s="420"/>
      <c r="O70" s="420"/>
      <c r="P70" s="420"/>
      <c r="Q70" s="420"/>
      <c r="R70" s="420"/>
      <c r="S70" s="420"/>
      <c r="T70" s="420"/>
    </row>
    <row r="71" spans="1:20" ht="27" customHeight="1">
      <c r="A71" s="405"/>
      <c r="B71" s="405"/>
      <c r="C71" s="2"/>
      <c r="D71" s="160"/>
      <c r="E71" s="54"/>
      <c r="F71" s="122"/>
      <c r="G71" s="123"/>
      <c r="H71" s="123"/>
      <c r="I71" s="123"/>
      <c r="J71" s="123"/>
      <c r="K71" s="123"/>
    </row>
    <row r="72" spans="1:20" ht="36" customHeight="1">
      <c r="A72" s="360" t="s">
        <v>95</v>
      </c>
      <c r="B72" s="360"/>
      <c r="C72" s="360"/>
      <c r="D72" s="360"/>
      <c r="E72" s="360"/>
      <c r="F72" s="360"/>
      <c r="G72" s="360"/>
      <c r="H72" s="360"/>
      <c r="I72" s="360"/>
      <c r="J72" s="360"/>
      <c r="K72" s="123"/>
    </row>
    <row r="73" spans="1:20" ht="27" customHeight="1">
      <c r="A73" s="321"/>
      <c r="B73" s="321"/>
      <c r="C73" s="321"/>
      <c r="D73" s="321"/>
      <c r="E73" s="321"/>
      <c r="F73" s="321"/>
      <c r="G73" s="321"/>
      <c r="H73" s="321"/>
      <c r="I73" s="321"/>
      <c r="J73" s="321"/>
      <c r="K73" s="123"/>
    </row>
    <row r="74" spans="1:20" ht="27" customHeight="1">
      <c r="A74" s="321"/>
      <c r="B74" s="321"/>
      <c r="C74" s="321"/>
      <c r="D74" s="321"/>
      <c r="E74" s="321"/>
      <c r="F74" s="321"/>
      <c r="G74" s="321"/>
      <c r="H74" s="321"/>
      <c r="I74" s="321"/>
      <c r="J74" s="321"/>
    </row>
    <row r="75" spans="1:20" ht="27" customHeight="1">
      <c r="A75" s="42"/>
      <c r="B75" s="42"/>
      <c r="C75" s="54"/>
      <c r="D75" s="54"/>
      <c r="E75" s="54"/>
      <c r="F75" s="55"/>
    </row>
    <row r="76" spans="1:20" ht="30.75" customHeight="1">
      <c r="A76" s="406" t="s">
        <v>96</v>
      </c>
      <c r="B76" s="406"/>
      <c r="C76" s="406"/>
      <c r="D76" s="406"/>
      <c r="E76" s="406"/>
      <c r="F76" s="51" t="s">
        <v>48</v>
      </c>
    </row>
    <row r="77" spans="1:20" ht="12" customHeight="1">
      <c r="A77" s="128"/>
      <c r="B77" s="128"/>
      <c r="C77" s="128"/>
      <c r="D77" s="128"/>
      <c r="E77" s="128"/>
      <c r="F77" s="54"/>
    </row>
    <row r="78" spans="1:20">
      <c r="A78" s="407" t="s">
        <v>97</v>
      </c>
      <c r="B78" s="407"/>
      <c r="C78" s="407"/>
      <c r="D78" s="321"/>
      <c r="E78" s="321"/>
      <c r="F78" s="321"/>
      <c r="G78" s="321"/>
      <c r="H78" s="321"/>
      <c r="I78" s="321"/>
      <c r="J78" s="321"/>
    </row>
    <row r="79" spans="1:20">
      <c r="A79" s="407"/>
      <c r="B79" s="407"/>
      <c r="C79" s="407"/>
      <c r="D79" s="321"/>
      <c r="E79" s="321"/>
      <c r="F79" s="321"/>
      <c r="G79" s="321"/>
      <c r="H79" s="321"/>
      <c r="I79" s="321"/>
      <c r="J79" s="321"/>
    </row>
    <row r="80" spans="1:20">
      <c r="A80" s="56"/>
      <c r="B80" s="54"/>
      <c r="C80" s="54"/>
      <c r="D80" s="54"/>
      <c r="E80" s="54"/>
      <c r="F80" s="54"/>
    </row>
    <row r="82" spans="1:17">
      <c r="A82" s="43" t="s">
        <v>98</v>
      </c>
      <c r="B82" s="38"/>
      <c r="C82" s="38"/>
      <c r="D82" s="38"/>
      <c r="E82" s="38"/>
      <c r="F82" s="38"/>
    </row>
    <row r="83" spans="1:17" ht="36" customHeight="1">
      <c r="A83" s="40"/>
      <c r="B83" s="1" t="s">
        <v>68</v>
      </c>
      <c r="C83" s="161"/>
      <c r="D83" s="384" t="s">
        <v>69</v>
      </c>
      <c r="E83" s="385"/>
      <c r="F83" s="403" t="s">
        <v>70</v>
      </c>
      <c r="G83" s="404"/>
      <c r="L83" s="329"/>
      <c r="M83" s="329"/>
      <c r="N83" s="329"/>
      <c r="O83" s="329"/>
      <c r="P83" s="329"/>
      <c r="Q83" s="329"/>
    </row>
    <row r="84" spans="1:17" ht="30.75" customHeight="1">
      <c r="A84" s="40"/>
      <c r="B84" s="336" t="s">
        <v>71</v>
      </c>
      <c r="C84" s="336"/>
      <c r="D84" s="162" t="s">
        <v>99</v>
      </c>
      <c r="E84" s="162" t="s">
        <v>100</v>
      </c>
      <c r="F84" s="162" t="s">
        <v>101</v>
      </c>
      <c r="G84" s="162" t="s">
        <v>102</v>
      </c>
      <c r="L84" s="329"/>
      <c r="M84" s="329"/>
      <c r="N84" s="329"/>
      <c r="O84" s="329"/>
      <c r="P84" s="329"/>
      <c r="Q84" s="329"/>
    </row>
    <row r="85" spans="1:17">
      <c r="A85" s="46"/>
      <c r="B85" s="400" t="str">
        <f>D9</f>
        <v>Izberi iz seznama</v>
      </c>
      <c r="C85" s="400"/>
      <c r="D85" s="157" t="e">
        <f>VLOOKUP(B85,kraki[],6,FALSE)</f>
        <v>#N/A</v>
      </c>
      <c r="E85" s="157" t="e">
        <f>VLOOKUP(B85,kraki[],7,FALSE)</f>
        <v>#N/A</v>
      </c>
      <c r="F85" s="157" t="e">
        <f>VLOOKUP(B85,kraki[],8,FALSE)</f>
        <v>#N/A</v>
      </c>
      <c r="G85" s="157" t="e">
        <f>VLOOKUP(B85,kraki[],9,FALSE)</f>
        <v>#N/A</v>
      </c>
    </row>
    <row r="86" spans="1:17">
      <c r="A86" s="46"/>
      <c r="B86" s="133"/>
      <c r="C86" s="133"/>
      <c r="D86" s="134"/>
      <c r="E86" s="134"/>
      <c r="F86" s="134"/>
      <c r="G86" s="134"/>
    </row>
    <row r="87" spans="1:17">
      <c r="A87" s="135"/>
      <c r="B87" s="305" t="s">
        <v>76</v>
      </c>
      <c r="C87" s="152"/>
      <c r="D87" s="152"/>
      <c r="E87" s="152"/>
      <c r="F87" s="152"/>
      <c r="G87" s="152"/>
      <c r="H87" s="151"/>
      <c r="I87" s="152"/>
      <c r="J87" s="152"/>
    </row>
    <row r="88" spans="1:17" ht="102">
      <c r="A88" s="57" t="s">
        <v>12</v>
      </c>
      <c r="B88" s="58" t="s">
        <v>103</v>
      </c>
      <c r="C88" s="58" t="s">
        <v>104</v>
      </c>
      <c r="D88" s="58" t="s">
        <v>18</v>
      </c>
      <c r="E88" s="58" t="s">
        <v>20</v>
      </c>
      <c r="F88" s="58" t="s">
        <v>22</v>
      </c>
      <c r="G88" s="58" t="s">
        <v>105</v>
      </c>
      <c r="H88" s="58" t="s">
        <v>106</v>
      </c>
      <c r="I88" s="58" t="s">
        <v>107</v>
      </c>
      <c r="J88" s="58" t="s">
        <v>108</v>
      </c>
      <c r="K88" s="58" t="s">
        <v>32</v>
      </c>
      <c r="L88" s="292" t="s">
        <v>79</v>
      </c>
      <c r="M88" s="292"/>
    </row>
    <row r="89" spans="1:17">
      <c r="A89" s="51" t="s">
        <v>109</v>
      </c>
      <c r="B89" s="51" t="s">
        <v>110</v>
      </c>
      <c r="C89" s="208"/>
      <c r="D89" s="209"/>
      <c r="E89" s="209"/>
      <c r="F89" s="52" t="s">
        <v>48</v>
      </c>
      <c r="G89" s="3">
        <f>VLOOKUP(B89,HDVminPM[],2,FALSE)</f>
        <v>0</v>
      </c>
      <c r="H89" s="210"/>
      <c r="I89" s="3">
        <f>G89*245+H89*175</f>
        <v>0</v>
      </c>
      <c r="J89" s="210"/>
      <c r="K89" s="210"/>
      <c r="L89" s="291" t="str">
        <f>IF(I89&lt;=J89,"OK","Priključna moč ne ustreza pogojem razpisa")</f>
        <v>OK</v>
      </c>
      <c r="M89" s="291"/>
    </row>
    <row r="90" spans="1:17">
      <c r="A90" s="51" t="s">
        <v>111</v>
      </c>
      <c r="B90" s="51" t="s">
        <v>110</v>
      </c>
      <c r="C90" s="208"/>
      <c r="D90" s="209"/>
      <c r="E90" s="209"/>
      <c r="F90" s="52" t="s">
        <v>48</v>
      </c>
      <c r="G90" s="3">
        <f>VLOOKUP(B90,HDVminPM[],2,FALSE)</f>
        <v>0</v>
      </c>
      <c r="H90" s="210"/>
      <c r="I90" s="3">
        <f t="shared" ref="I90:I98" si="2">G90*245+H90*175</f>
        <v>0</v>
      </c>
      <c r="J90" s="210"/>
      <c r="K90" s="210"/>
      <c r="L90" s="291" t="str">
        <f t="shared" ref="L90:L98" si="3">IF(I90&lt;=J90,"OK","Priključna moč ne ustreza pogojem razpisa")</f>
        <v>OK</v>
      </c>
      <c r="M90" s="291"/>
    </row>
    <row r="91" spans="1:17">
      <c r="A91" s="51" t="s">
        <v>112</v>
      </c>
      <c r="B91" s="51" t="s">
        <v>110</v>
      </c>
      <c r="C91" s="208"/>
      <c r="D91" s="209"/>
      <c r="E91" s="209"/>
      <c r="F91" s="52" t="s">
        <v>48</v>
      </c>
      <c r="G91" s="3">
        <f>VLOOKUP(B91,HDVminPM[],2,FALSE)</f>
        <v>0</v>
      </c>
      <c r="H91" s="210"/>
      <c r="I91" s="3">
        <f t="shared" si="2"/>
        <v>0</v>
      </c>
      <c r="J91" s="210"/>
      <c r="K91" s="210"/>
      <c r="L91" s="291" t="str">
        <f t="shared" si="3"/>
        <v>OK</v>
      </c>
      <c r="M91" s="291"/>
    </row>
    <row r="92" spans="1:17">
      <c r="A92" s="51" t="s">
        <v>113</v>
      </c>
      <c r="B92" s="51" t="s">
        <v>110</v>
      </c>
      <c r="C92" s="208"/>
      <c r="D92" s="209"/>
      <c r="E92" s="209"/>
      <c r="F92" s="52" t="s">
        <v>48</v>
      </c>
      <c r="G92" s="3">
        <f>VLOOKUP(B92,HDVminPM[],2,FALSE)</f>
        <v>0</v>
      </c>
      <c r="H92" s="210"/>
      <c r="I92" s="3">
        <f t="shared" si="2"/>
        <v>0</v>
      </c>
      <c r="J92" s="210"/>
      <c r="K92" s="210"/>
      <c r="L92" s="291" t="str">
        <f t="shared" si="3"/>
        <v>OK</v>
      </c>
      <c r="M92" s="291"/>
    </row>
    <row r="93" spans="1:17">
      <c r="A93" s="51" t="s">
        <v>114</v>
      </c>
      <c r="B93" s="51" t="s">
        <v>110</v>
      </c>
      <c r="C93" s="208"/>
      <c r="D93" s="209"/>
      <c r="E93" s="209"/>
      <c r="F93" s="52" t="s">
        <v>48</v>
      </c>
      <c r="G93" s="3">
        <f>VLOOKUP(B93,HDVminPM[],2,FALSE)</f>
        <v>0</v>
      </c>
      <c r="H93" s="210"/>
      <c r="I93" s="3">
        <f t="shared" si="2"/>
        <v>0</v>
      </c>
      <c r="J93" s="210"/>
      <c r="K93" s="210"/>
      <c r="L93" s="291" t="str">
        <f t="shared" si="3"/>
        <v>OK</v>
      </c>
      <c r="M93" s="291"/>
    </row>
    <row r="94" spans="1:17">
      <c r="A94" s="51" t="s">
        <v>115</v>
      </c>
      <c r="B94" s="51" t="s">
        <v>110</v>
      </c>
      <c r="C94" s="208"/>
      <c r="D94" s="209"/>
      <c r="E94" s="209"/>
      <c r="F94" s="52" t="s">
        <v>48</v>
      </c>
      <c r="G94" s="3">
        <f>VLOOKUP(B94,HDVminPM[],2,FALSE)</f>
        <v>0</v>
      </c>
      <c r="H94" s="210"/>
      <c r="I94" s="3">
        <f t="shared" si="2"/>
        <v>0</v>
      </c>
      <c r="J94" s="210"/>
      <c r="K94" s="210"/>
      <c r="L94" s="291" t="str">
        <f t="shared" si="3"/>
        <v>OK</v>
      </c>
      <c r="M94" s="291"/>
    </row>
    <row r="95" spans="1:17">
      <c r="A95" s="51" t="s">
        <v>116</v>
      </c>
      <c r="B95" s="51" t="s">
        <v>110</v>
      </c>
      <c r="C95" s="208"/>
      <c r="D95" s="209"/>
      <c r="E95" s="209"/>
      <c r="F95" s="52" t="s">
        <v>48</v>
      </c>
      <c r="G95" s="3">
        <f>VLOOKUP(B95,HDVminPM[],2,FALSE)</f>
        <v>0</v>
      </c>
      <c r="H95" s="210"/>
      <c r="I95" s="3">
        <f t="shared" si="2"/>
        <v>0</v>
      </c>
      <c r="J95" s="210"/>
      <c r="K95" s="210"/>
      <c r="L95" s="291" t="str">
        <f t="shared" si="3"/>
        <v>OK</v>
      </c>
      <c r="M95" s="291"/>
    </row>
    <row r="96" spans="1:17">
      <c r="A96" s="51" t="s">
        <v>117</v>
      </c>
      <c r="B96" s="51" t="s">
        <v>110</v>
      </c>
      <c r="C96" s="208"/>
      <c r="D96" s="209"/>
      <c r="E96" s="209"/>
      <c r="F96" s="52" t="s">
        <v>48</v>
      </c>
      <c r="G96" s="3">
        <f>VLOOKUP(B96,HDVminPM[],2,FALSE)</f>
        <v>0</v>
      </c>
      <c r="H96" s="210"/>
      <c r="I96" s="3">
        <f t="shared" si="2"/>
        <v>0</v>
      </c>
      <c r="J96" s="210"/>
      <c r="K96" s="210"/>
      <c r="L96" s="291" t="str">
        <f t="shared" si="3"/>
        <v>OK</v>
      </c>
      <c r="M96" s="291"/>
    </row>
    <row r="97" spans="1:13">
      <c r="A97" s="51" t="s">
        <v>118</v>
      </c>
      <c r="B97" s="51" t="s">
        <v>110</v>
      </c>
      <c r="C97" s="208"/>
      <c r="D97" s="209"/>
      <c r="E97" s="209"/>
      <c r="F97" s="52" t="s">
        <v>48</v>
      </c>
      <c r="G97" s="3">
        <f>VLOOKUP(B97,HDVminPM[],2,FALSE)</f>
        <v>0</v>
      </c>
      <c r="H97" s="210"/>
      <c r="I97" s="3">
        <f t="shared" si="2"/>
        <v>0</v>
      </c>
      <c r="J97" s="210"/>
      <c r="K97" s="210"/>
      <c r="L97" s="291" t="str">
        <f t="shared" si="3"/>
        <v>OK</v>
      </c>
      <c r="M97" s="291"/>
    </row>
    <row r="98" spans="1:13">
      <c r="A98" s="51" t="s">
        <v>119</v>
      </c>
      <c r="B98" s="51" t="s">
        <v>110</v>
      </c>
      <c r="C98" s="208"/>
      <c r="D98" s="209"/>
      <c r="E98" s="209"/>
      <c r="F98" s="52" t="s">
        <v>48</v>
      </c>
      <c r="G98" s="3">
        <f>VLOOKUP(B98,HDVminPM[],2,FALSE)</f>
        <v>0</v>
      </c>
      <c r="H98" s="211"/>
      <c r="I98" s="3">
        <f t="shared" si="2"/>
        <v>0</v>
      </c>
      <c r="J98" s="210"/>
      <c r="K98" s="210"/>
      <c r="L98" s="291" t="str">
        <f t="shared" si="3"/>
        <v>OK</v>
      </c>
      <c r="M98" s="291"/>
    </row>
    <row r="99" spans="1:13">
      <c r="A99" s="53"/>
      <c r="B99" s="54"/>
      <c r="C99" s="54"/>
      <c r="D99" s="54"/>
      <c r="E99" s="54"/>
      <c r="F99" s="189" t="s">
        <v>92</v>
      </c>
      <c r="G99" s="163">
        <f>SUBTOTAL(109,G89:G98)</f>
        <v>0</v>
      </c>
      <c r="H99" s="163">
        <f>SUBTOTAL(109,H89:H98)</f>
        <v>0</v>
      </c>
    </row>
    <row r="100" spans="1:13">
      <c r="A100" s="53"/>
      <c r="B100" s="54"/>
      <c r="C100" s="54"/>
      <c r="D100" s="54"/>
      <c r="E100" s="54"/>
      <c r="F100" s="190"/>
      <c r="G100" s="202" t="e">
        <f>IF(G99=(F85+G85),"OK","Vneseni izbor ne ustreza min.št.PM")</f>
        <v>#N/A</v>
      </c>
      <c r="H100"/>
    </row>
    <row r="101" spans="1:13">
      <c r="A101" s="53"/>
      <c r="B101" s="54"/>
      <c r="C101" s="54"/>
      <c r="D101" s="54"/>
      <c r="E101" s="54"/>
      <c r="F101" s="124"/>
      <c r="G101" s="126"/>
      <c r="H101" s="125"/>
    </row>
    <row r="102" spans="1:13" ht="28.5" customHeight="1">
      <c r="A102" s="337" t="s">
        <v>93</v>
      </c>
      <c r="B102" s="337"/>
      <c r="C102" s="192">
        <f>SUMIF(B88:B98,"jedrno (min.zahteve)",G88:G98)</f>
        <v>0</v>
      </c>
      <c r="D102" s="201" t="e">
        <f>IF(C102=F85,"OK","Vneseni izbor ne ustreza min.št.PM za izbrani krak")</f>
        <v>#N/A</v>
      </c>
      <c r="E102" s="54"/>
      <c r="F102" s="122"/>
      <c r="G102" s="123"/>
      <c r="H102" s="123"/>
    </row>
    <row r="103" spans="1:13" ht="33" customHeight="1">
      <c r="A103" s="337" t="s">
        <v>120</v>
      </c>
      <c r="B103" s="337"/>
      <c r="C103" s="192">
        <f>SUMIF(B88:B98,"urbano vozlišče (min.zahteve)",G88:G98)</f>
        <v>0</v>
      </c>
      <c r="D103" s="201" t="e">
        <f>IF(C103=G85,"OK","Vneseni izbor ne ustreza min.št.PM za izbrani krak")</f>
        <v>#N/A</v>
      </c>
      <c r="E103" s="54"/>
      <c r="F103" s="122"/>
      <c r="G103" s="123"/>
      <c r="H103" s="123"/>
    </row>
    <row r="104" spans="1:13" ht="23.25" customHeight="1">
      <c r="A104" s="2"/>
      <c r="B104" s="2"/>
      <c r="C104" s="2"/>
      <c r="D104" s="201"/>
      <c r="E104" s="54"/>
      <c r="F104" s="122"/>
      <c r="G104" s="123"/>
      <c r="H104" s="123"/>
    </row>
    <row r="105" spans="1:13" ht="33.75" customHeight="1">
      <c r="A105" s="419" t="s">
        <v>121</v>
      </c>
      <c r="B105" s="419"/>
      <c r="C105" s="419"/>
      <c r="D105" s="419"/>
      <c r="E105" s="419"/>
      <c r="F105" s="419"/>
      <c r="G105" s="419"/>
      <c r="H105" s="419"/>
      <c r="I105" s="419"/>
      <c r="J105" s="419"/>
    </row>
    <row r="106" spans="1:13" ht="20.25" customHeight="1">
      <c r="A106" s="411"/>
      <c r="B106" s="411"/>
      <c r="C106" s="411"/>
      <c r="D106" s="411"/>
      <c r="E106" s="411"/>
      <c r="F106" s="411"/>
      <c r="G106" s="411"/>
      <c r="H106" s="411"/>
      <c r="I106" s="411"/>
      <c r="J106" s="411"/>
    </row>
    <row r="107" spans="1:13" ht="20.25" customHeight="1">
      <c r="A107" s="411"/>
      <c r="B107" s="411"/>
      <c r="C107" s="411"/>
      <c r="D107" s="411"/>
      <c r="E107" s="411"/>
      <c r="F107" s="411"/>
      <c r="G107" s="411"/>
      <c r="H107" s="411"/>
      <c r="I107" s="411"/>
      <c r="J107" s="411"/>
    </row>
    <row r="108" spans="1:13" ht="17.25" customHeight="1">
      <c r="A108" s="42"/>
      <c r="B108" s="42"/>
      <c r="C108" s="54"/>
      <c r="D108" s="54"/>
      <c r="E108" s="54"/>
      <c r="F108" s="55"/>
    </row>
    <row r="109" spans="1:13" ht="27" customHeight="1">
      <c r="A109" s="406" t="s">
        <v>96</v>
      </c>
      <c r="B109" s="406"/>
      <c r="C109" s="406"/>
      <c r="D109" s="406"/>
      <c r="E109" s="406"/>
      <c r="F109" s="51" t="s">
        <v>48</v>
      </c>
    </row>
    <row r="110" spans="1:13">
      <c r="A110" s="128"/>
      <c r="B110" s="128"/>
      <c r="C110" s="128"/>
      <c r="D110" s="128"/>
      <c r="E110" s="128"/>
      <c r="F110" s="54"/>
    </row>
    <row r="111" spans="1:13">
      <c r="A111" s="407" t="s">
        <v>122</v>
      </c>
      <c r="B111" s="407"/>
      <c r="C111" s="407"/>
      <c r="D111" s="411"/>
      <c r="E111" s="411"/>
      <c r="F111" s="411"/>
      <c r="G111" s="411"/>
      <c r="H111" s="411"/>
      <c r="I111" s="411"/>
      <c r="J111" s="411"/>
    </row>
    <row r="112" spans="1:13">
      <c r="A112" s="407"/>
      <c r="B112" s="407"/>
      <c r="C112" s="407"/>
      <c r="D112" s="411"/>
      <c r="E112" s="411"/>
      <c r="F112" s="411"/>
      <c r="G112" s="411"/>
      <c r="H112" s="411"/>
      <c r="I112" s="411"/>
      <c r="J112" s="411"/>
    </row>
    <row r="113" spans="1:11">
      <c r="A113" s="80"/>
      <c r="B113" s="80"/>
      <c r="C113" s="80"/>
      <c r="D113" s="137"/>
      <c r="E113" s="137"/>
      <c r="F113" s="137"/>
      <c r="G113" s="137"/>
      <c r="H113" s="137"/>
      <c r="I113" s="137"/>
      <c r="J113" s="137"/>
    </row>
    <row r="114" spans="1:11">
      <c r="A114" s="80"/>
      <c r="B114" s="80"/>
      <c r="C114" s="80"/>
      <c r="D114" s="137"/>
      <c r="E114" s="137"/>
      <c r="F114" s="137"/>
      <c r="G114" s="137"/>
      <c r="H114" s="137"/>
      <c r="I114" s="137"/>
      <c r="J114" s="137"/>
    </row>
    <row r="115" spans="1:11" ht="48.75" customHeight="1">
      <c r="A115" s="412" t="s">
        <v>123</v>
      </c>
      <c r="B115" s="412"/>
      <c r="C115" s="412"/>
      <c r="D115" s="412"/>
      <c r="E115" s="412"/>
      <c r="F115" s="51" t="s">
        <v>48</v>
      </c>
    </row>
    <row r="116" spans="1:11">
      <c r="A116" s="128"/>
      <c r="B116" s="128"/>
      <c r="C116" s="128"/>
      <c r="D116" s="128"/>
      <c r="E116" s="128"/>
      <c r="F116" s="54"/>
    </row>
    <row r="117" spans="1:11">
      <c r="A117" s="407" t="s">
        <v>122</v>
      </c>
      <c r="B117" s="407"/>
      <c r="C117" s="407"/>
      <c r="D117" s="411"/>
      <c r="E117" s="411"/>
      <c r="F117" s="411"/>
      <c r="G117" s="411"/>
      <c r="H117" s="411"/>
      <c r="I117" s="411"/>
      <c r="J117" s="411"/>
    </row>
    <row r="118" spans="1:11">
      <c r="A118" s="407"/>
      <c r="B118" s="407"/>
      <c r="C118" s="407"/>
      <c r="D118" s="411"/>
      <c r="E118" s="411"/>
      <c r="F118" s="411"/>
      <c r="G118" s="411"/>
      <c r="H118" s="411"/>
      <c r="I118" s="411"/>
      <c r="J118" s="411"/>
    </row>
    <row r="119" spans="1:11">
      <c r="A119" s="80"/>
      <c r="B119" s="80"/>
      <c r="C119" s="80"/>
      <c r="D119" s="137"/>
      <c r="E119" s="137"/>
      <c r="F119" s="137"/>
      <c r="G119" s="137"/>
      <c r="H119" s="137"/>
      <c r="I119" s="137"/>
      <c r="J119" s="137"/>
    </row>
    <row r="121" spans="1:11" ht="15.75">
      <c r="A121" s="37" t="s">
        <v>36</v>
      </c>
    </row>
    <row r="123" spans="1:11">
      <c r="A123" s="43" t="s">
        <v>124</v>
      </c>
      <c r="B123" s="38"/>
    </row>
    <row r="124" spans="1:11" ht="27" customHeight="1">
      <c r="A124" s="40" t="s">
        <v>125</v>
      </c>
    </row>
    <row r="125" spans="1:11" ht="9.75" customHeight="1">
      <c r="H125" s="59"/>
    </row>
    <row r="126" spans="1:11" ht="15" customHeight="1">
      <c r="A126" s="43" t="s">
        <v>126</v>
      </c>
      <c r="B126" s="59"/>
      <c r="C126" s="59"/>
      <c r="D126" s="59"/>
      <c r="E126" s="59"/>
      <c r="F126" s="59"/>
      <c r="G126" s="59"/>
      <c r="H126" s="59"/>
      <c r="I126" s="59"/>
      <c r="J126" s="59"/>
      <c r="K126" s="59"/>
    </row>
    <row r="127" spans="1:11" ht="15" customHeight="1" thickBot="1">
      <c r="B127" s="59"/>
      <c r="C127" s="59"/>
      <c r="D127" s="59"/>
      <c r="E127" s="59"/>
      <c r="F127" s="59"/>
      <c r="G127" s="59"/>
      <c r="H127" s="138"/>
      <c r="I127" s="59"/>
      <c r="J127" s="59"/>
      <c r="K127" s="59"/>
    </row>
    <row r="128" spans="1:11">
      <c r="B128" s="60"/>
      <c r="C128" s="401" t="s">
        <v>127</v>
      </c>
      <c r="D128" s="402"/>
      <c r="E128" s="402"/>
      <c r="F128" s="402"/>
      <c r="G128" s="413" t="s">
        <v>128</v>
      </c>
      <c r="H128" s="414"/>
      <c r="I128" s="414"/>
      <c r="J128" s="415"/>
      <c r="K128" s="61"/>
    </row>
    <row r="129" spans="1:11" ht="78" customHeight="1">
      <c r="B129" s="62" t="s">
        <v>129</v>
      </c>
      <c r="C129" s="164" t="s">
        <v>130</v>
      </c>
      <c r="D129" s="165" t="s">
        <v>131</v>
      </c>
      <c r="E129" s="166" t="s">
        <v>132</v>
      </c>
      <c r="F129" s="64" t="s">
        <v>133</v>
      </c>
      <c r="G129" s="164" t="s">
        <v>130</v>
      </c>
      <c r="H129" s="165" t="s">
        <v>131</v>
      </c>
      <c r="I129" s="173" t="s">
        <v>132</v>
      </c>
      <c r="J129" s="63" t="s">
        <v>133</v>
      </c>
      <c r="K129" s="176" t="s">
        <v>134</v>
      </c>
    </row>
    <row r="130" spans="1:11" ht="78.75" customHeight="1">
      <c r="B130" s="65" t="s">
        <v>135</v>
      </c>
      <c r="C130" s="167">
        <f>Podatki!B24</f>
        <v>240000</v>
      </c>
      <c r="D130" s="168" t="e">
        <f>VLOOKUP(D9,kraki[],2,FALSE)</f>
        <v>#N/A</v>
      </c>
      <c r="E130" s="169" t="e">
        <f>C130*D130</f>
        <v>#N/A</v>
      </c>
      <c r="F130" s="67"/>
      <c r="G130" s="167">
        <f>Podatki!C24</f>
        <v>120000</v>
      </c>
      <c r="H130" s="168" t="e">
        <f>VLOOKUP(D9,kraki[],3,FALSE)</f>
        <v>#N/A</v>
      </c>
      <c r="I130" s="174" t="e">
        <f>H130*G130</f>
        <v>#N/A</v>
      </c>
      <c r="J130" s="66"/>
      <c r="K130" s="177">
        <f>F130+J130</f>
        <v>0</v>
      </c>
    </row>
    <row r="131" spans="1:11" ht="48.75" customHeight="1">
      <c r="B131" s="65" t="s">
        <v>136</v>
      </c>
      <c r="C131" s="167">
        <f>Podatki!B25</f>
        <v>40000</v>
      </c>
      <c r="D131" s="168" t="e">
        <f>D130</f>
        <v>#N/A</v>
      </c>
      <c r="E131" s="169" t="e">
        <f t="shared" ref="E131:E132" si="4">C131*D131</f>
        <v>#N/A</v>
      </c>
      <c r="F131" s="67"/>
      <c r="G131" s="167">
        <f>Podatki!C25</f>
        <v>20000</v>
      </c>
      <c r="H131" s="168" t="e">
        <f>H130</f>
        <v>#N/A</v>
      </c>
      <c r="I131" s="174" t="e">
        <f>G131*H130</f>
        <v>#N/A</v>
      </c>
      <c r="J131" s="66"/>
      <c r="K131" s="177">
        <f t="shared" ref="K131:K132" si="5">F131+J131</f>
        <v>0</v>
      </c>
    </row>
    <row r="132" spans="1:11" ht="51">
      <c r="B132" s="65" t="s">
        <v>137</v>
      </c>
      <c r="C132" s="167">
        <f>Podatki!B26</f>
        <v>130000</v>
      </c>
      <c r="D132" s="168" t="e">
        <f>D131</f>
        <v>#N/A</v>
      </c>
      <c r="E132" s="169" t="e">
        <f t="shared" si="4"/>
        <v>#N/A</v>
      </c>
      <c r="F132" s="67"/>
      <c r="G132" s="167">
        <f>Podatki!C26</f>
        <v>65000</v>
      </c>
      <c r="H132" s="168" t="e">
        <f>H131</f>
        <v>#N/A</v>
      </c>
      <c r="I132" s="174" t="e">
        <f>G132*H131</f>
        <v>#N/A</v>
      </c>
      <c r="J132" s="66"/>
      <c r="K132" s="177">
        <f t="shared" si="5"/>
        <v>0</v>
      </c>
    </row>
    <row r="133" spans="1:11" ht="15.75" thickBot="1">
      <c r="B133" s="62" t="s">
        <v>138</v>
      </c>
      <c r="C133" s="170">
        <f>SUM(C130:C132)</f>
        <v>410000</v>
      </c>
      <c r="D133" s="171" t="e">
        <f>D132</f>
        <v>#N/A</v>
      </c>
      <c r="E133" s="172" t="e">
        <f>SUM(E130:E132)</f>
        <v>#N/A</v>
      </c>
      <c r="F133" s="195">
        <f>SUM(F130:F132)</f>
        <v>0</v>
      </c>
      <c r="G133" s="170">
        <f>SUM(G130:G132)</f>
        <v>205000</v>
      </c>
      <c r="H133" s="171" t="e">
        <f>H132</f>
        <v>#N/A</v>
      </c>
      <c r="I133" s="175" t="e">
        <f>SUM(I130:I132)</f>
        <v>#N/A</v>
      </c>
      <c r="J133" s="196">
        <f>SUM(J130:J132)</f>
        <v>0</v>
      </c>
      <c r="K133" s="177">
        <f>SUM(K130:K132)</f>
        <v>0</v>
      </c>
    </row>
    <row r="136" spans="1:11">
      <c r="A136" s="43" t="s">
        <v>139</v>
      </c>
    </row>
    <row r="137" spans="1:11" ht="15.75" thickBot="1">
      <c r="H137" s="138"/>
    </row>
    <row r="138" spans="1:11" ht="15" customHeight="1">
      <c r="B138" s="60"/>
      <c r="C138" s="408" t="s">
        <v>127</v>
      </c>
      <c r="D138" s="409"/>
      <c r="E138" s="409"/>
      <c r="F138" s="409"/>
      <c r="G138" s="416" t="s">
        <v>140</v>
      </c>
      <c r="H138" s="417"/>
      <c r="I138" s="417"/>
      <c r="J138" s="418"/>
      <c r="K138" s="61"/>
    </row>
    <row r="139" spans="1:11" ht="76.5">
      <c r="B139" s="62" t="s">
        <v>129</v>
      </c>
      <c r="C139" s="164" t="s">
        <v>130</v>
      </c>
      <c r="D139" s="165" t="s">
        <v>131</v>
      </c>
      <c r="E139" s="166" t="s">
        <v>132</v>
      </c>
      <c r="F139" s="64" t="s">
        <v>133</v>
      </c>
      <c r="G139" s="164" t="s">
        <v>130</v>
      </c>
      <c r="H139" s="165" t="s">
        <v>131</v>
      </c>
      <c r="I139" s="173" t="s">
        <v>132</v>
      </c>
      <c r="J139" s="63" t="s">
        <v>133</v>
      </c>
      <c r="K139" s="178" t="s">
        <v>134</v>
      </c>
    </row>
    <row r="140" spans="1:11" ht="51">
      <c r="B140" s="65" t="s">
        <v>135</v>
      </c>
      <c r="C140" s="167">
        <f>Podatki!F24</f>
        <v>360000</v>
      </c>
      <c r="D140" s="168" t="e">
        <f>VLOOKUP(D9,kraki[],6,FALSE)</f>
        <v>#N/A</v>
      </c>
      <c r="E140" s="169" t="e">
        <f>C140*D140</f>
        <v>#N/A</v>
      </c>
      <c r="F140" s="67"/>
      <c r="G140" s="167">
        <f>'Obrazec št.1_Vloga na razpis'!C140</f>
        <v>360000</v>
      </c>
      <c r="H140" s="168" t="e">
        <f>VLOOKUP(D9,kraki[],7,FALSE)</f>
        <v>#N/A</v>
      </c>
      <c r="I140" s="174" t="e">
        <f>G140*H140</f>
        <v>#N/A</v>
      </c>
      <c r="J140" s="66"/>
      <c r="K140" s="179">
        <f>F140+J140</f>
        <v>0</v>
      </c>
    </row>
    <row r="141" spans="1:11" ht="25.5">
      <c r="B141" s="65" t="s">
        <v>136</v>
      </c>
      <c r="C141" s="167">
        <f>Podatki!F25</f>
        <v>80000</v>
      </c>
      <c r="D141" s="168" t="e">
        <f>D140</f>
        <v>#N/A</v>
      </c>
      <c r="E141" s="169" t="e">
        <f t="shared" ref="E141:E142" si="6">C141*D141</f>
        <v>#N/A</v>
      </c>
      <c r="F141" s="67"/>
      <c r="G141" s="167">
        <f>'Obrazec št.1_Vloga na razpis'!C141</f>
        <v>80000</v>
      </c>
      <c r="H141" s="168" t="e">
        <f>H140</f>
        <v>#N/A</v>
      </c>
      <c r="I141" s="174" t="e">
        <f t="shared" ref="I141:I142" si="7">G141*H141</f>
        <v>#N/A</v>
      </c>
      <c r="J141" s="66"/>
      <c r="K141" s="179">
        <f t="shared" ref="K141:K142" si="8">F141+J141</f>
        <v>0</v>
      </c>
    </row>
    <row r="142" spans="1:11" ht="51">
      <c r="B142" s="65" t="s">
        <v>137</v>
      </c>
      <c r="C142" s="167">
        <f>Podatki!F26</f>
        <v>210000</v>
      </c>
      <c r="D142" s="168" t="e">
        <f>D140</f>
        <v>#N/A</v>
      </c>
      <c r="E142" s="169" t="e">
        <f t="shared" si="6"/>
        <v>#N/A</v>
      </c>
      <c r="F142" s="67"/>
      <c r="G142" s="167">
        <f>'Obrazec št.1_Vloga na razpis'!C142</f>
        <v>210000</v>
      </c>
      <c r="H142" s="168" t="e">
        <f>H141</f>
        <v>#N/A</v>
      </c>
      <c r="I142" s="174" t="e">
        <f t="shared" si="7"/>
        <v>#N/A</v>
      </c>
      <c r="J142" s="66"/>
      <c r="K142" s="179">
        <f t="shared" si="8"/>
        <v>0</v>
      </c>
    </row>
    <row r="143" spans="1:11" ht="15.75" thickBot="1">
      <c r="B143" s="62" t="s">
        <v>138</v>
      </c>
      <c r="C143" s="170">
        <f>SUM(C140:C142)</f>
        <v>650000</v>
      </c>
      <c r="D143" s="171" t="e">
        <f>D142</f>
        <v>#N/A</v>
      </c>
      <c r="E143" s="172" t="e">
        <f>SUM(E140:E142)</f>
        <v>#N/A</v>
      </c>
      <c r="F143" s="195">
        <f>SUM(F140:F142)</f>
        <v>0</v>
      </c>
      <c r="G143" s="170">
        <f>SUM(G140:G142)</f>
        <v>650000</v>
      </c>
      <c r="H143" s="171" t="e">
        <f>H142</f>
        <v>#N/A</v>
      </c>
      <c r="I143" s="175" t="e">
        <f>SUM(I140:I142)</f>
        <v>#N/A</v>
      </c>
      <c r="J143" s="196">
        <f>SUM(J140:J142)</f>
        <v>0</v>
      </c>
      <c r="K143" s="179">
        <f>SUM(K140:K142)</f>
        <v>0</v>
      </c>
    </row>
    <row r="145" spans="1:13" ht="23.25" customHeight="1">
      <c r="B145" s="180" t="s">
        <v>71</v>
      </c>
      <c r="C145" s="180" t="s">
        <v>141</v>
      </c>
      <c r="D145" s="180" t="s">
        <v>142</v>
      </c>
      <c r="E145" s="180" t="s">
        <v>138</v>
      </c>
      <c r="F145"/>
    </row>
    <row r="146" spans="1:13">
      <c r="B146" s="34" t="str">
        <f>D9</f>
        <v>Izberi iz seznama</v>
      </c>
      <c r="C146" s="181" t="e">
        <f>E133+I133</f>
        <v>#N/A</v>
      </c>
      <c r="D146" s="181" t="e">
        <f>E143+I143</f>
        <v>#N/A</v>
      </c>
      <c r="E146" s="181" t="e">
        <f>C146+D146</f>
        <v>#N/A</v>
      </c>
      <c r="F146"/>
      <c r="M146" s="291"/>
    </row>
    <row r="147" spans="1:13">
      <c r="B147" s="34" t="s">
        <v>143</v>
      </c>
      <c r="C147" s="182">
        <f>K133</f>
        <v>0</v>
      </c>
      <c r="D147" s="182">
        <f>K143</f>
        <v>0</v>
      </c>
      <c r="E147" s="181">
        <f>C147+D147</f>
        <v>0</v>
      </c>
      <c r="F147" s="202" t="e">
        <f>IF(E147&lt;E146,"OK","Zahtevana višina upravičenih stroškov presega razpisne pogoje")</f>
        <v>#N/A</v>
      </c>
    </row>
    <row r="150" spans="1:13">
      <c r="A150" s="43" t="s">
        <v>144</v>
      </c>
    </row>
    <row r="151" spans="1:13">
      <c r="A151" s="43"/>
      <c r="H151" s="38"/>
    </row>
    <row r="152" spans="1:13" ht="23.25" customHeight="1">
      <c r="A152" s="43"/>
      <c r="B152" s="421" t="s">
        <v>145</v>
      </c>
      <c r="C152" s="422"/>
      <c r="D152" s="422"/>
      <c r="E152" s="422"/>
      <c r="F152" s="423"/>
      <c r="G152" s="68"/>
      <c r="H152" s="38"/>
      <c r="I152" s="38"/>
    </row>
    <row r="153" spans="1:13" ht="21" customHeight="1">
      <c r="A153" s="43"/>
      <c r="B153" s="421" t="s">
        <v>146</v>
      </c>
      <c r="C153" s="422"/>
      <c r="D153" s="422"/>
      <c r="E153" s="422"/>
      <c r="F153" s="423"/>
      <c r="G153" s="68"/>
      <c r="H153" s="69"/>
      <c r="I153" s="38"/>
    </row>
    <row r="154" spans="1:13" ht="33" customHeight="1">
      <c r="B154" s="410" t="s">
        <v>147</v>
      </c>
      <c r="C154" s="410"/>
      <c r="D154" s="410"/>
      <c r="E154" s="410"/>
      <c r="F154" s="410"/>
      <c r="G154" s="183">
        <f>K133+K143</f>
        <v>0</v>
      </c>
      <c r="H154" s="38"/>
      <c r="I154" s="38"/>
    </row>
    <row r="155" spans="1:13" ht="34.5" customHeight="1">
      <c r="B155" s="424" t="s">
        <v>148</v>
      </c>
      <c r="C155" s="424"/>
      <c r="D155" s="424"/>
      <c r="E155" s="424"/>
      <c r="F155" s="424"/>
      <c r="G155" s="183">
        <f>G152-G154</f>
        <v>0</v>
      </c>
      <c r="H155" s="38"/>
      <c r="I155" s="38"/>
    </row>
    <row r="156" spans="1:13">
      <c r="B156" s="38"/>
      <c r="C156" s="38"/>
      <c r="D156" s="38"/>
      <c r="E156" s="38"/>
      <c r="F156" s="38"/>
      <c r="G156" s="38"/>
      <c r="H156" s="38"/>
      <c r="I156" s="38"/>
    </row>
    <row r="157" spans="1:13" ht="7.5" customHeight="1">
      <c r="B157" s="38"/>
      <c r="C157" s="38"/>
      <c r="D157" s="38"/>
      <c r="E157" s="38"/>
      <c r="F157" s="38"/>
      <c r="G157" s="38"/>
      <c r="I157" s="38"/>
    </row>
    <row r="158" spans="1:13" ht="12.75" customHeight="1">
      <c r="H158" s="38"/>
    </row>
    <row r="159" spans="1:13">
      <c r="A159" s="43"/>
      <c r="B159" s="70" t="s">
        <v>149</v>
      </c>
      <c r="C159" s="38"/>
      <c r="D159" s="38"/>
      <c r="E159" s="38"/>
      <c r="F159" s="38"/>
      <c r="G159" s="38"/>
      <c r="H159" s="72"/>
    </row>
    <row r="160" spans="1:13">
      <c r="B160" s="367" t="s">
        <v>150</v>
      </c>
      <c r="C160" s="367"/>
      <c r="D160" s="71">
        <v>2024</v>
      </c>
      <c r="E160" s="71">
        <v>2025</v>
      </c>
      <c r="F160" s="71">
        <v>2026</v>
      </c>
      <c r="G160" s="71" t="s">
        <v>138</v>
      </c>
      <c r="H160" s="74"/>
    </row>
    <row r="161" spans="1:12" ht="18.75" customHeight="1">
      <c r="B161" s="379" t="s">
        <v>151</v>
      </c>
      <c r="C161" s="379"/>
      <c r="D161" s="197">
        <v>0</v>
      </c>
      <c r="E161" s="73"/>
      <c r="F161" s="73"/>
      <c r="G161" s="154">
        <f>SUM(D161:F161)</f>
        <v>0</v>
      </c>
      <c r="H161" s="200" t="str">
        <f>IF(G161=G154,"OK","Napaka-vrednost ni enaka vrednosti v celici G154")</f>
        <v>OK</v>
      </c>
      <c r="I161" s="139"/>
      <c r="J161" s="139"/>
    </row>
    <row r="162" spans="1:12">
      <c r="B162" s="379" t="s">
        <v>152</v>
      </c>
      <c r="C162" s="379"/>
      <c r="D162" s="73"/>
      <c r="E162" s="73"/>
      <c r="F162" s="73"/>
      <c r="G162" s="154">
        <f>SUM(D162:F162)</f>
        <v>0</v>
      </c>
      <c r="H162" s="200" t="str">
        <f>IF(G162=G155,"OK","Napaka-vrednost ni enaka vrednosti v celici G155")</f>
        <v>OK</v>
      </c>
      <c r="I162" s="139"/>
      <c r="J162" s="139"/>
    </row>
    <row r="163" spans="1:12">
      <c r="B163" s="367" t="s">
        <v>138</v>
      </c>
      <c r="C163" s="367"/>
      <c r="D163" s="35">
        <f>SUM(D161:D162)</f>
        <v>0</v>
      </c>
      <c r="E163" s="35">
        <f t="shared" ref="E163:F163" si="9">SUM(E161:E162)</f>
        <v>0</v>
      </c>
      <c r="F163" s="35">
        <f t="shared" si="9"/>
        <v>0</v>
      </c>
      <c r="G163" s="35">
        <f>SUM(G161:G162)</f>
        <v>0</v>
      </c>
      <c r="H163" s="200" t="str">
        <f>IF(G163=G152,"OK","Napaka-vrednost ni enaka vrednosti v celici G152")</f>
        <v>OK</v>
      </c>
      <c r="I163" s="139"/>
      <c r="J163" s="139"/>
    </row>
    <row r="164" spans="1:12" ht="28.5" customHeight="1">
      <c r="B164" s="75"/>
      <c r="C164" s="75"/>
      <c r="D164" s="76"/>
      <c r="E164" s="76"/>
      <c r="F164" s="76"/>
      <c r="G164" s="76"/>
      <c r="H164" s="72"/>
    </row>
    <row r="165" spans="1:12">
      <c r="A165" s="77" t="s">
        <v>153</v>
      </c>
      <c r="C165" s="75"/>
      <c r="D165" s="76"/>
      <c r="E165" s="76"/>
      <c r="F165" s="76"/>
      <c r="G165" s="76"/>
      <c r="H165" s="72"/>
    </row>
    <row r="166" spans="1:12">
      <c r="B166" s="75"/>
      <c r="C166" s="75"/>
      <c r="D166" s="76"/>
      <c r="E166" s="76"/>
      <c r="F166" s="76"/>
      <c r="G166" s="76"/>
      <c r="H166" s="72"/>
    </row>
    <row r="167" spans="1:12">
      <c r="A167" s="43" t="s">
        <v>154</v>
      </c>
      <c r="B167" s="75"/>
      <c r="C167" s="75"/>
      <c r="D167" s="76"/>
      <c r="E167" s="76"/>
      <c r="F167" s="76"/>
      <c r="G167" s="76"/>
      <c r="H167" s="140"/>
    </row>
    <row r="168" spans="1:12">
      <c r="B168" s="75"/>
      <c r="C168" s="75"/>
      <c r="D168" s="140"/>
      <c r="E168" s="330" t="s">
        <v>155</v>
      </c>
      <c r="F168" s="330"/>
      <c r="G168" s="330"/>
      <c r="H168" s="330"/>
    </row>
    <row r="169" spans="1:12">
      <c r="B169" s="367" t="s">
        <v>156</v>
      </c>
      <c r="C169" s="367"/>
      <c r="D169" s="367"/>
      <c r="E169" s="71">
        <v>2024</v>
      </c>
      <c r="F169" s="71">
        <v>2025</v>
      </c>
      <c r="G169" s="71">
        <v>2026</v>
      </c>
      <c r="H169" s="71" t="s">
        <v>138</v>
      </c>
    </row>
    <row r="170" spans="1:12">
      <c r="B170" s="78" t="s">
        <v>157</v>
      </c>
      <c r="C170" s="369"/>
      <c r="D170" s="369"/>
      <c r="E170" s="197"/>
      <c r="F170" s="73"/>
      <c r="G170" s="73"/>
      <c r="H170" s="154">
        <f>SUM(E170:G170)</f>
        <v>0</v>
      </c>
    </row>
    <row r="171" spans="1:12">
      <c r="B171" s="78" t="s">
        <v>158</v>
      </c>
      <c r="C171" s="369"/>
      <c r="D171" s="369"/>
      <c r="E171" s="197"/>
      <c r="F171" s="73"/>
      <c r="G171" s="73"/>
      <c r="H171" s="154">
        <f t="shared" ref="H171:H175" si="10">SUM(E171:G171)</f>
        <v>0</v>
      </c>
    </row>
    <row r="172" spans="1:12">
      <c r="B172" s="78" t="s">
        <v>159</v>
      </c>
      <c r="C172" s="369"/>
      <c r="D172" s="369"/>
      <c r="E172" s="197"/>
      <c r="F172" s="73"/>
      <c r="G172" s="73"/>
      <c r="H172" s="154">
        <f t="shared" si="10"/>
        <v>0</v>
      </c>
    </row>
    <row r="173" spans="1:12">
      <c r="B173" s="78" t="s">
        <v>160</v>
      </c>
      <c r="C173" s="369"/>
      <c r="D173" s="369"/>
      <c r="E173" s="197"/>
      <c r="F173" s="73"/>
      <c r="G173" s="73"/>
      <c r="H173" s="154">
        <f t="shared" si="10"/>
        <v>0</v>
      </c>
      <c r="J173"/>
    </row>
    <row r="174" spans="1:12">
      <c r="B174" s="78" t="s">
        <v>161</v>
      </c>
      <c r="C174" s="369"/>
      <c r="D174" s="369"/>
      <c r="E174" s="197"/>
      <c r="F174" s="73"/>
      <c r="G174" s="73"/>
      <c r="H174" s="154">
        <f t="shared" si="10"/>
        <v>0</v>
      </c>
      <c r="L174" s="287" t="s">
        <v>162</v>
      </c>
    </row>
    <row r="175" spans="1:12" hidden="1">
      <c r="B175" s="78" t="s">
        <v>163</v>
      </c>
      <c r="C175" s="369"/>
      <c r="D175" s="369"/>
      <c r="E175" s="197"/>
      <c r="F175" s="73"/>
      <c r="G175" s="73"/>
      <c r="H175" s="154">
        <f t="shared" si="10"/>
        <v>0</v>
      </c>
      <c r="L175" s="287" t="s">
        <v>164</v>
      </c>
    </row>
    <row r="176" spans="1:12">
      <c r="B176" s="362" t="s">
        <v>138</v>
      </c>
      <c r="C176" s="362"/>
      <c r="D176" s="362"/>
      <c r="E176" s="35">
        <f>SUM(E170:E175)</f>
        <v>0</v>
      </c>
      <c r="F176" s="35">
        <f t="shared" ref="F176:H176" si="11">SUM(F170:F175)</f>
        <v>0</v>
      </c>
      <c r="G176" s="35">
        <f t="shared" si="11"/>
        <v>0</v>
      </c>
      <c r="H176" s="35">
        <f t="shared" si="11"/>
        <v>0</v>
      </c>
      <c r="I176" s="126"/>
      <c r="L176" s="293" t="str">
        <f>IF(H176=G154,"OK","Napaka-vrednost ni enaka vrednosti v celici G154")</f>
        <v>OK</v>
      </c>
    </row>
    <row r="177" spans="1:12">
      <c r="B177" s="75"/>
      <c r="C177" s="75"/>
      <c r="D177" s="76"/>
      <c r="E177" s="76"/>
      <c r="F177" s="76"/>
      <c r="G177" s="76"/>
      <c r="H177" s="72"/>
    </row>
    <row r="178" spans="1:12">
      <c r="A178" s="43" t="s">
        <v>165</v>
      </c>
      <c r="B178" s="75"/>
      <c r="C178" s="75"/>
      <c r="D178" s="76"/>
      <c r="E178" s="76"/>
      <c r="F178" s="76"/>
      <c r="G178" s="76"/>
      <c r="H178" s="72"/>
    </row>
    <row r="179" spans="1:12">
      <c r="B179" s="75"/>
      <c r="C179" s="75"/>
      <c r="D179" s="76"/>
      <c r="E179" s="76"/>
      <c r="F179" s="76"/>
      <c r="G179" s="76"/>
      <c r="H179" s="140"/>
    </row>
    <row r="180" spans="1:12">
      <c r="B180" s="75"/>
      <c r="C180" s="75"/>
      <c r="D180" s="76"/>
      <c r="E180" s="330" t="s">
        <v>166</v>
      </c>
      <c r="F180" s="330"/>
      <c r="G180" s="330"/>
      <c r="H180" s="330"/>
    </row>
    <row r="181" spans="1:12">
      <c r="B181" s="421" t="s">
        <v>156</v>
      </c>
      <c r="C181" s="422"/>
      <c r="D181" s="423"/>
      <c r="E181" s="79">
        <v>2024</v>
      </c>
      <c r="F181" s="79">
        <v>2025</v>
      </c>
      <c r="G181" s="79">
        <v>2026</v>
      </c>
      <c r="H181" s="141" t="s">
        <v>138</v>
      </c>
    </row>
    <row r="182" spans="1:12">
      <c r="B182" s="78" t="s">
        <v>157</v>
      </c>
      <c r="C182" s="366"/>
      <c r="D182" s="366"/>
      <c r="E182" s="68"/>
      <c r="F182" s="68"/>
      <c r="G182" s="68"/>
      <c r="H182" s="154">
        <f>SUM(E182:G182)</f>
        <v>0</v>
      </c>
    </row>
    <row r="183" spans="1:12">
      <c r="B183" s="78" t="s">
        <v>158</v>
      </c>
      <c r="C183" s="366"/>
      <c r="D183" s="366"/>
      <c r="E183" s="68"/>
      <c r="F183" s="68"/>
      <c r="G183" s="68"/>
      <c r="H183" s="154">
        <f t="shared" ref="H183:H187" si="12">SUM(E183:G183)</f>
        <v>0</v>
      </c>
    </row>
    <row r="184" spans="1:12">
      <c r="B184" s="78" t="s">
        <v>159</v>
      </c>
      <c r="C184" s="366"/>
      <c r="D184" s="366"/>
      <c r="E184" s="68"/>
      <c r="F184" s="68"/>
      <c r="G184" s="68"/>
      <c r="H184" s="154">
        <f t="shared" si="12"/>
        <v>0</v>
      </c>
    </row>
    <row r="185" spans="1:12">
      <c r="B185" s="78" t="s">
        <v>160</v>
      </c>
      <c r="C185" s="366"/>
      <c r="D185" s="366"/>
      <c r="E185" s="68"/>
      <c r="F185" s="68"/>
      <c r="G185" s="68"/>
      <c r="H185" s="154">
        <f t="shared" si="12"/>
        <v>0</v>
      </c>
    </row>
    <row r="186" spans="1:12">
      <c r="B186" s="78" t="s">
        <v>161</v>
      </c>
      <c r="C186" s="366"/>
      <c r="D186" s="366"/>
      <c r="E186" s="68"/>
      <c r="F186" s="68"/>
      <c r="G186" s="68"/>
      <c r="H186" s="154">
        <f t="shared" si="12"/>
        <v>0</v>
      </c>
    </row>
    <row r="187" spans="1:12" hidden="1">
      <c r="B187" s="78" t="s">
        <v>163</v>
      </c>
      <c r="C187" s="366"/>
      <c r="D187" s="366"/>
      <c r="E187" s="68"/>
      <c r="F187" s="68"/>
      <c r="G187" s="68"/>
      <c r="H187" s="154">
        <f t="shared" si="12"/>
        <v>0</v>
      </c>
    </row>
    <row r="188" spans="1:12">
      <c r="B188" s="367" t="s">
        <v>138</v>
      </c>
      <c r="C188" s="367"/>
      <c r="D188" s="367"/>
      <c r="E188" s="35">
        <f>SUM(E182:E187)</f>
        <v>0</v>
      </c>
      <c r="F188" s="35">
        <f t="shared" ref="F188:G188" si="13">SUM(F182:F187)</f>
        <v>0</v>
      </c>
      <c r="G188" s="35">
        <f t="shared" si="13"/>
        <v>0</v>
      </c>
      <c r="H188" s="35">
        <f>SUM(H182:H187)</f>
        <v>0</v>
      </c>
      <c r="I188" s="126"/>
      <c r="L188" s="293" t="str">
        <f>IF(H188=G155,"OK","Napaka-vrednost ni enaka vrednosti v celici G155")</f>
        <v>OK</v>
      </c>
    </row>
    <row r="189" spans="1:12">
      <c r="B189" s="75"/>
      <c r="C189" s="75"/>
      <c r="D189" s="76"/>
      <c r="E189" s="76"/>
      <c r="F189" s="76"/>
      <c r="G189" s="76"/>
      <c r="H189" s="74"/>
    </row>
    <row r="190" spans="1:12">
      <c r="B190" s="38"/>
      <c r="C190" s="38"/>
      <c r="D190" s="74"/>
      <c r="E190" s="74"/>
      <c r="F190" s="74"/>
      <c r="G190" s="74"/>
      <c r="H190" s="74"/>
    </row>
    <row r="191" spans="1:12">
      <c r="B191" s="38"/>
      <c r="C191" s="38"/>
      <c r="D191" s="74"/>
      <c r="E191" s="74"/>
      <c r="F191" s="74"/>
      <c r="G191" s="74"/>
      <c r="H191" s="74"/>
    </row>
    <row r="192" spans="1:12">
      <c r="A192" s="43" t="s">
        <v>167</v>
      </c>
      <c r="B192" s="38"/>
      <c r="C192" s="38"/>
      <c r="D192" s="74"/>
      <c r="E192" s="74"/>
      <c r="F192" s="74"/>
      <c r="G192" s="74"/>
      <c r="H192" s="74"/>
    </row>
    <row r="193" spans="1:29">
      <c r="A193" s="43"/>
      <c r="B193" s="38"/>
      <c r="C193" s="38"/>
      <c r="D193" s="74"/>
      <c r="E193" s="74"/>
      <c r="F193" s="74"/>
      <c r="G193" s="74"/>
      <c r="H193" s="80"/>
    </row>
    <row r="194" spans="1:29" s="81" customFormat="1" ht="52.5" customHeight="1">
      <c r="A194" s="80"/>
      <c r="B194" s="370" t="s">
        <v>168</v>
      </c>
      <c r="C194" s="370"/>
      <c r="D194" s="370"/>
      <c r="E194" s="371" t="s">
        <v>169</v>
      </c>
      <c r="F194" s="371"/>
      <c r="G194" s="334" t="s">
        <v>170</v>
      </c>
      <c r="H194" s="334"/>
      <c r="I194" s="334"/>
      <c r="J194" s="334"/>
      <c r="K194" s="80"/>
      <c r="L194" s="294"/>
      <c r="M194" s="294"/>
      <c r="N194" s="294"/>
      <c r="O194" s="294"/>
      <c r="P194" s="294"/>
      <c r="Q194" s="294"/>
      <c r="R194" s="294"/>
      <c r="S194" s="294"/>
      <c r="T194" s="294"/>
      <c r="U194" s="294"/>
      <c r="V194" s="294"/>
      <c r="W194" s="294"/>
      <c r="X194" s="295"/>
      <c r="Y194" s="296"/>
      <c r="Z194" s="296"/>
      <c r="AA194" s="296"/>
      <c r="AB194" s="296"/>
      <c r="AC194" s="296"/>
    </row>
    <row r="195" spans="1:29" ht="53.25" customHeight="1">
      <c r="A195" s="43"/>
      <c r="B195" s="369" t="s">
        <v>171</v>
      </c>
      <c r="C195" s="369"/>
      <c r="D195" s="369"/>
      <c r="E195" s="50"/>
      <c r="F195" s="50"/>
      <c r="G195" s="335"/>
      <c r="H195" s="335"/>
      <c r="I195" s="335"/>
      <c r="J195" s="335"/>
      <c r="K195" s="53"/>
    </row>
    <row r="196" spans="1:29" ht="50.25" customHeight="1">
      <c r="A196" s="43"/>
      <c r="B196" s="369" t="s">
        <v>172</v>
      </c>
      <c r="C196" s="369"/>
      <c r="D196" s="369"/>
      <c r="E196" s="50"/>
      <c r="F196" s="50"/>
      <c r="G196" s="335"/>
      <c r="H196" s="335"/>
      <c r="I196" s="335"/>
      <c r="J196" s="335"/>
      <c r="K196" s="53"/>
    </row>
    <row r="197" spans="1:29" ht="59.25" customHeight="1">
      <c r="A197" s="43"/>
      <c r="B197" s="369" t="s">
        <v>173</v>
      </c>
      <c r="C197" s="369"/>
      <c r="D197" s="369"/>
      <c r="E197" s="50"/>
      <c r="F197" s="50"/>
      <c r="G197" s="335"/>
      <c r="H197" s="335"/>
      <c r="I197" s="335"/>
      <c r="J197" s="335"/>
      <c r="K197" s="53"/>
    </row>
    <row r="198" spans="1:29" ht="50.25" customHeight="1">
      <c r="A198" s="43"/>
      <c r="B198" s="369" t="s">
        <v>174</v>
      </c>
      <c r="C198" s="369"/>
      <c r="D198" s="369"/>
      <c r="E198" s="50"/>
      <c r="F198" s="50"/>
      <c r="G198" s="335"/>
      <c r="H198" s="335"/>
      <c r="I198" s="335"/>
      <c r="J198" s="335"/>
      <c r="K198" s="53"/>
    </row>
    <row r="199" spans="1:29" ht="69" customHeight="1">
      <c r="A199" s="43"/>
      <c r="B199" s="369" t="s">
        <v>175</v>
      </c>
      <c r="C199" s="369"/>
      <c r="D199" s="369"/>
      <c r="E199" s="50"/>
      <c r="F199" s="50"/>
      <c r="G199" s="335"/>
      <c r="H199" s="335"/>
      <c r="I199" s="335"/>
      <c r="J199" s="335"/>
      <c r="K199" s="53"/>
    </row>
    <row r="200" spans="1:29" ht="42.75" customHeight="1">
      <c r="A200" s="43"/>
      <c r="B200" s="370" t="s">
        <v>176</v>
      </c>
      <c r="C200" s="370"/>
      <c r="D200" s="370"/>
      <c r="E200" s="368"/>
      <c r="F200" s="368"/>
      <c r="G200" s="331" t="str">
        <f>IF(E200&lt;=L201,"OK","Datum zaključka ne ustreza razpisnim pogojem")</f>
        <v>OK</v>
      </c>
      <c r="H200" s="332"/>
      <c r="I200" s="332"/>
      <c r="J200" s="333"/>
      <c r="K200" s="127"/>
      <c r="L200" s="287" t="s">
        <v>177</v>
      </c>
    </row>
    <row r="201" spans="1:29" ht="17.25" customHeight="1">
      <c r="A201" s="43"/>
      <c r="B201" s="82" t="s">
        <v>178</v>
      </c>
      <c r="C201" s="38"/>
      <c r="D201" s="74"/>
      <c r="E201" s="74"/>
      <c r="F201" s="74"/>
      <c r="G201" s="74"/>
      <c r="H201" s="74"/>
      <c r="L201" s="297">
        <v>46325</v>
      </c>
    </row>
    <row r="202" spans="1:29" ht="28.5" customHeight="1">
      <c r="A202" s="43"/>
      <c r="B202" s="69"/>
      <c r="C202" s="38"/>
      <c r="D202" s="74"/>
      <c r="E202" s="74"/>
      <c r="F202" s="74"/>
      <c r="G202" s="191"/>
      <c r="H202" s="74"/>
    </row>
    <row r="203" spans="1:29">
      <c r="A203" s="43" t="s">
        <v>38</v>
      </c>
      <c r="B203" s="38"/>
      <c r="C203" s="38"/>
      <c r="D203" s="74"/>
      <c r="E203" s="74"/>
      <c r="F203" s="74"/>
      <c r="G203" s="74"/>
      <c r="H203" s="74"/>
    </row>
    <row r="204" spans="1:29" ht="11.25" customHeight="1">
      <c r="A204" s="43"/>
      <c r="B204" s="38"/>
      <c r="C204" s="38"/>
      <c r="D204" s="74"/>
      <c r="E204" s="74"/>
      <c r="F204" s="74"/>
      <c r="G204" s="74"/>
      <c r="H204" s="140"/>
    </row>
    <row r="205" spans="1:29" ht="19.5" customHeight="1">
      <c r="A205" s="43"/>
      <c r="B205" s="38"/>
      <c r="C205" s="38"/>
      <c r="D205" s="374" t="s">
        <v>179</v>
      </c>
      <c r="E205" s="375"/>
      <c r="F205" s="375"/>
      <c r="G205" s="376" t="s">
        <v>142</v>
      </c>
      <c r="H205" s="376"/>
      <c r="I205" s="376"/>
    </row>
    <row r="206" spans="1:29" ht="68.25" customHeight="1">
      <c r="A206" s="43"/>
      <c r="B206" s="377" t="s">
        <v>180</v>
      </c>
      <c r="C206" s="378"/>
      <c r="D206" s="193" t="s">
        <v>181</v>
      </c>
      <c r="E206" s="193" t="s">
        <v>182</v>
      </c>
      <c r="F206" s="193" t="s">
        <v>183</v>
      </c>
      <c r="G206" s="194" t="s">
        <v>127</v>
      </c>
      <c r="H206" s="194" t="s">
        <v>184</v>
      </c>
      <c r="I206" s="194" t="s">
        <v>183</v>
      </c>
    </row>
    <row r="207" spans="1:29" ht="17.25" customHeight="1">
      <c r="A207" s="43"/>
      <c r="B207" s="379" t="s">
        <v>185</v>
      </c>
      <c r="C207" s="379"/>
      <c r="D207" s="3">
        <f>COUNTIF(B55:B66,"jedrno (min.zahteve)")+COUNTIF(B55:B66,"izjema (primorski k. 600kW) (min.zahteve)")</f>
        <v>0</v>
      </c>
      <c r="E207" s="3">
        <f>COUNTIF(B55:B66,"celovito (min.zahteve)")+COUNTIF(B55:B66,"izjema (primorski k. 300kW) (min.zahteve)")</f>
        <v>0</v>
      </c>
      <c r="F207" s="3">
        <v>0</v>
      </c>
      <c r="G207" s="3">
        <f>COUNTIF(B89:B98,"jedrno (min.zahteve)")</f>
        <v>0</v>
      </c>
      <c r="H207" s="3">
        <v>0</v>
      </c>
      <c r="I207" s="3">
        <f>COUNTIF(B89:B98,"urbano vozlišče (min.zahteve)")</f>
        <v>0</v>
      </c>
    </row>
    <row r="208" spans="1:29" ht="18.75" customHeight="1">
      <c r="A208" s="43"/>
      <c r="B208" s="379" t="s">
        <v>186</v>
      </c>
      <c r="C208" s="379"/>
      <c r="D208" s="3">
        <f>COUNTIF(B55:B66,"jedrno (dodatni PP)")</f>
        <v>0</v>
      </c>
      <c r="E208" s="3">
        <f>COUNTIF(B55:B66,"celovito (dodatni PP)")+COUNTIF(B55:B66,"izjema (primorski krak) (dodatni PP)")</f>
        <v>0</v>
      </c>
      <c r="F208" s="3">
        <f>COUNTIF(B55:B66,"urbano vozlišče (dodatni PP)")</f>
        <v>0</v>
      </c>
      <c r="G208" s="3">
        <f>COUNTIF(B89:B98,"jedrno (dodatni PP)")</f>
        <v>0</v>
      </c>
      <c r="H208" s="3">
        <f>COUNTIF(B89:B98,"celovito (dodatni PP)")+COUNTIF(B89:B98,"izjema (primorski krak) (dodatni PP)")</f>
        <v>0</v>
      </c>
      <c r="I208" s="3">
        <f>COUNTIF(B89:B98,"urbano vozlišče (dodatni PP)")</f>
        <v>0</v>
      </c>
    </row>
    <row r="209" spans="1:11" ht="16.5" customHeight="1">
      <c r="A209" s="43"/>
      <c r="B209" s="372" t="s">
        <v>187</v>
      </c>
      <c r="C209" s="373"/>
      <c r="D209" s="198">
        <f>SUM(D207:D208)</f>
        <v>0</v>
      </c>
      <c r="E209" s="198">
        <f t="shared" ref="E209:I209" si="14">SUM(E207:E208)</f>
        <v>0</v>
      </c>
      <c r="F209" s="198">
        <f t="shared" si="14"/>
        <v>0</v>
      </c>
      <c r="G209" s="198">
        <f t="shared" si="14"/>
        <v>0</v>
      </c>
      <c r="H209" s="198">
        <f t="shared" si="14"/>
        <v>0</v>
      </c>
      <c r="I209" s="198">
        <f t="shared" si="14"/>
        <v>0</v>
      </c>
    </row>
    <row r="210" spans="1:11" ht="17.25" customHeight="1">
      <c r="A210" s="43"/>
      <c r="B210" s="379" t="s">
        <v>188</v>
      </c>
      <c r="C210" s="379"/>
      <c r="D210" s="3">
        <f>SUMIF(B55:B66,"jedrno (min.zahteve)",G55:G66)+SUMIF(B55:B66,"izjema (primorski k. 600kW) (min.zahteve)",G55:G66)</f>
        <v>0</v>
      </c>
      <c r="E210" s="3">
        <f>SUMIF(B55:B66,"celovito (min.zahteve)",G55:G66)+SUMIF(B55:B66,"izjema (primorski k. 300kW) (min.zahteve)",G55:G66)</f>
        <v>0</v>
      </c>
      <c r="F210" s="3">
        <v>0</v>
      </c>
      <c r="G210" s="3">
        <f>SUMIF(B89:B98,"jedrno (min.zahteve)",G89:G98)</f>
        <v>0</v>
      </c>
      <c r="H210" s="3">
        <v>0</v>
      </c>
      <c r="I210" s="3">
        <f>SUMIF(B89:B98,"urbano vozlišče (min.zahteve)",G89:G98)</f>
        <v>0</v>
      </c>
    </row>
    <row r="211" spans="1:11" ht="15.75" customHeight="1">
      <c r="A211" s="43"/>
      <c r="B211" s="379" t="s">
        <v>189</v>
      </c>
      <c r="C211" s="379"/>
      <c r="D211" s="3">
        <f>SUMIF(B55:B66,"jedrno (dodatni PP)",H55:H66)+SUMIF(B55:B66,"jedrno (min.zahteve)",H55:H66)+SUMIF(B55:B66,"izjema (primorski k. 600kW) (min.zahteve)",H55:H66)</f>
        <v>0</v>
      </c>
      <c r="E211" s="3">
        <f>SUMIF(B55:B66,"celovito (dodatni PP)",H55:H66)+SUMIF(B55:B66,"izjema (primorski krak) (dodatni PP)",H55:H66)+SUMIF(B55:B66,"celovito (min.zahteve)",H55:H66)+SUMIF(B55:B66,"izjema (primorski k. 300kW) (min.zahteve)",H55:H66)</f>
        <v>0</v>
      </c>
      <c r="F211" s="3">
        <f>SUMIF(B55:B66,"urbano vozlišče (dodatni PP)",H55:H66)</f>
        <v>0</v>
      </c>
      <c r="G211" s="3">
        <f>SUMIF(B89:B98,"jedrno (dodatni PP)",H89:H98)+SUMIF(B89:B98,"jedrno (min.zahteve)",H89:H98)</f>
        <v>0</v>
      </c>
      <c r="H211" s="3">
        <f>SUMIF(B89:B98,"celovito (dodatni PP)",H89:H98)+SUMIF(B89:B98,"izjema (primorski krak) (dodatni PP)",H89:H98)</f>
        <v>0</v>
      </c>
      <c r="I211" s="3">
        <f>SUMIF(B89:B98,"urbano vozlišče (dodatni PP)",H89:H98)+SUMIF(B89:B98,"urbano vozlišče (min.zahteve)",H89:H98)</f>
        <v>0</v>
      </c>
    </row>
    <row r="212" spans="1:11" ht="11.25" customHeight="1">
      <c r="A212" s="43"/>
      <c r="B212" s="372" t="s">
        <v>190</v>
      </c>
      <c r="C212" s="373"/>
      <c r="D212" s="199">
        <f>SUM(D210:D211)</f>
        <v>0</v>
      </c>
      <c r="E212" s="199">
        <f t="shared" ref="E212:F212" si="15">SUM(E210:E211)</f>
        <v>0</v>
      </c>
      <c r="F212" s="199">
        <f t="shared" si="15"/>
        <v>0</v>
      </c>
      <c r="G212" s="199">
        <f>SUM(G210:G211)</f>
        <v>0</v>
      </c>
      <c r="H212" s="199">
        <f>SUM(H210:H211)</f>
        <v>0</v>
      </c>
      <c r="I212" s="199">
        <f>SUM(I210:I211)</f>
        <v>0</v>
      </c>
    </row>
    <row r="213" spans="1:11" ht="20.25" customHeight="1">
      <c r="B213"/>
      <c r="C213"/>
      <c r="D213"/>
      <c r="E213"/>
      <c r="F213"/>
    </row>
    <row r="214" spans="1:11">
      <c r="B214" s="184"/>
      <c r="C214" s="184"/>
      <c r="D214" s="185" t="s">
        <v>179</v>
      </c>
      <c r="E214" s="185" t="s">
        <v>142</v>
      </c>
      <c r="F214" s="185" t="s">
        <v>138</v>
      </c>
    </row>
    <row r="215" spans="1:11">
      <c r="B215" s="362" t="s">
        <v>191</v>
      </c>
      <c r="C215" s="363"/>
      <c r="D215" s="34">
        <f>D209+E209+F209</f>
        <v>0</v>
      </c>
      <c r="E215" s="34">
        <f>G209+H209+I209</f>
        <v>0</v>
      </c>
      <c r="F215" s="185">
        <f>D215+E215</f>
        <v>0</v>
      </c>
      <c r="G215" s="202" t="s">
        <v>192</v>
      </c>
    </row>
    <row r="216" spans="1:11">
      <c r="B216" s="362" t="s">
        <v>193</v>
      </c>
      <c r="C216" s="363"/>
      <c r="D216" s="34">
        <f>D212+E212+F212</f>
        <v>0</v>
      </c>
      <c r="E216" s="34">
        <f>G212+H212+I212</f>
        <v>0</v>
      </c>
      <c r="F216" s="185">
        <f>D216+E216</f>
        <v>0</v>
      </c>
      <c r="G216" s="202" t="str">
        <f>IF(F216=(G99+H99+G67+H67),"OK","Napaka popravite vnose v tabelah v 3. poglavju")</f>
        <v>OK</v>
      </c>
    </row>
    <row r="217" spans="1:11">
      <c r="B217" s="363" t="s">
        <v>194</v>
      </c>
      <c r="C217" s="364"/>
      <c r="D217" s="34">
        <f>D211+E211+F211</f>
        <v>0</v>
      </c>
      <c r="E217" s="34">
        <f>G211+H211+I211</f>
        <v>0</v>
      </c>
      <c r="F217" s="185">
        <f>D217+E217</f>
        <v>0</v>
      </c>
      <c r="G217" s="202" t="str">
        <f>IF(F217=(H99+H67),"OK","Napaka popravite vnose v tabelah v 3. poglavju")</f>
        <v>OK</v>
      </c>
    </row>
    <row r="218" spans="1:11" ht="25.5" customHeight="1">
      <c r="H218" s="80"/>
    </row>
    <row r="219" spans="1:11" ht="39.75" customHeight="1">
      <c r="A219" s="350" t="s">
        <v>40</v>
      </c>
      <c r="B219" s="350"/>
      <c r="C219" s="350"/>
      <c r="D219" s="350"/>
      <c r="E219" s="350"/>
      <c r="F219" s="350"/>
      <c r="G219" s="350"/>
      <c r="H219" s="350"/>
      <c r="I219" s="350"/>
      <c r="J219" s="350"/>
      <c r="K219" s="80"/>
    </row>
    <row r="221" spans="1:11">
      <c r="A221" s="43" t="s">
        <v>126</v>
      </c>
    </row>
    <row r="223" spans="1:11" ht="30" customHeight="1">
      <c r="A223" s="355" t="s">
        <v>195</v>
      </c>
      <c r="B223" s="355"/>
      <c r="C223" s="355"/>
      <c r="D223" s="355"/>
      <c r="E223" s="355"/>
      <c r="F223" s="355"/>
      <c r="G223" s="355"/>
      <c r="H223" s="355"/>
      <c r="I223" s="355"/>
      <c r="J223" s="355"/>
    </row>
    <row r="224" spans="1:11">
      <c r="A224" s="83"/>
      <c r="H224" s="75"/>
    </row>
    <row r="225" spans="1:29" ht="39" customHeight="1">
      <c r="A225" s="83"/>
      <c r="D225" s="361" t="s">
        <v>196</v>
      </c>
      <c r="E225" s="361"/>
      <c r="F225" s="361"/>
      <c r="G225" s="361"/>
      <c r="H225" s="354" t="s">
        <v>197</v>
      </c>
      <c r="I225" s="354"/>
      <c r="J225" s="354"/>
      <c r="K225" s="354"/>
    </row>
    <row r="226" spans="1:29" s="81" customFormat="1" ht="45">
      <c r="A226" s="142" t="s">
        <v>12</v>
      </c>
      <c r="B226" s="143" t="s">
        <v>14</v>
      </c>
      <c r="C226" s="143" t="s">
        <v>198</v>
      </c>
      <c r="D226" s="144" t="s">
        <v>199</v>
      </c>
      <c r="E226" s="365" t="s">
        <v>200</v>
      </c>
      <c r="F226" s="365"/>
      <c r="G226" s="365"/>
      <c r="H226" s="144" t="s">
        <v>199</v>
      </c>
      <c r="I226" s="365" t="s">
        <v>200</v>
      </c>
      <c r="J226" s="365"/>
      <c r="K226" s="365"/>
      <c r="L226" s="294"/>
      <c r="M226" s="294"/>
      <c r="N226" s="294"/>
      <c r="O226" s="294"/>
      <c r="P226" s="294"/>
      <c r="Q226" s="294"/>
      <c r="R226" s="294"/>
      <c r="S226" s="294"/>
      <c r="T226" s="294"/>
      <c r="U226" s="294"/>
      <c r="V226" s="294"/>
      <c r="W226" s="294"/>
      <c r="X226" s="295"/>
      <c r="Y226" s="296"/>
      <c r="Z226" s="296"/>
      <c r="AA226" s="296"/>
      <c r="AB226" s="296"/>
      <c r="AC226" s="296"/>
    </row>
    <row r="227" spans="1:29" ht="42.75" customHeight="1">
      <c r="A227" s="186" t="str">
        <f>A55</f>
        <v>1a</v>
      </c>
      <c r="B227" s="186" t="str">
        <f t="shared" ref="B227:C227" si="16">B55</f>
        <v>Izberi iz seznama</v>
      </c>
      <c r="C227" s="186">
        <f t="shared" si="16"/>
        <v>0</v>
      </c>
      <c r="D227" s="52" t="s">
        <v>48</v>
      </c>
      <c r="E227" s="356"/>
      <c r="F227" s="356"/>
      <c r="G227" s="356"/>
      <c r="H227" s="52" t="s">
        <v>48</v>
      </c>
      <c r="I227" s="356"/>
      <c r="J227" s="356"/>
      <c r="K227" s="356"/>
    </row>
    <row r="228" spans="1:29">
      <c r="A228" s="186" t="str">
        <f t="shared" ref="A228:C228" si="17">A56</f>
        <v>2a</v>
      </c>
      <c r="B228" s="186" t="str">
        <f t="shared" si="17"/>
        <v>Izberi iz seznama</v>
      </c>
      <c r="C228" s="186">
        <f t="shared" si="17"/>
        <v>0</v>
      </c>
      <c r="D228" s="52" t="s">
        <v>48</v>
      </c>
      <c r="E228" s="356"/>
      <c r="F228" s="356"/>
      <c r="G228" s="356"/>
      <c r="H228" s="52" t="s">
        <v>48</v>
      </c>
      <c r="I228" s="356"/>
      <c r="J228" s="356"/>
      <c r="K228" s="356"/>
    </row>
    <row r="229" spans="1:29">
      <c r="A229" s="186" t="str">
        <f t="shared" ref="A229:C229" si="18">A57</f>
        <v>3a</v>
      </c>
      <c r="B229" s="186" t="str">
        <f t="shared" si="18"/>
        <v>Izberi iz seznama</v>
      </c>
      <c r="C229" s="186">
        <f t="shared" si="18"/>
        <v>0</v>
      </c>
      <c r="D229" s="52" t="s">
        <v>48</v>
      </c>
      <c r="E229" s="356"/>
      <c r="F229" s="356"/>
      <c r="G229" s="356"/>
      <c r="H229" s="52" t="s">
        <v>48</v>
      </c>
      <c r="I229" s="356"/>
      <c r="J229" s="356"/>
      <c r="K229" s="356"/>
    </row>
    <row r="230" spans="1:29">
      <c r="A230" s="186" t="str">
        <f t="shared" ref="A230:C230" si="19">A58</f>
        <v>4a</v>
      </c>
      <c r="B230" s="186" t="str">
        <f t="shared" si="19"/>
        <v>Izberi iz seznama</v>
      </c>
      <c r="C230" s="186">
        <f t="shared" si="19"/>
        <v>0</v>
      </c>
      <c r="D230" s="52" t="s">
        <v>48</v>
      </c>
      <c r="E230" s="356"/>
      <c r="F230" s="356"/>
      <c r="G230" s="356"/>
      <c r="H230" s="52" t="s">
        <v>48</v>
      </c>
      <c r="I230" s="356"/>
      <c r="J230" s="356"/>
      <c r="K230" s="356"/>
    </row>
    <row r="231" spans="1:29">
      <c r="A231" s="186" t="str">
        <f t="shared" ref="A231:C231" si="20">A59</f>
        <v>5a</v>
      </c>
      <c r="B231" s="186" t="str">
        <f t="shared" si="20"/>
        <v>Izberi iz seznama</v>
      </c>
      <c r="C231" s="186">
        <f t="shared" si="20"/>
        <v>0</v>
      </c>
      <c r="D231" s="52" t="s">
        <v>48</v>
      </c>
      <c r="E231" s="356"/>
      <c r="F231" s="356"/>
      <c r="G231" s="356"/>
      <c r="H231" s="52" t="s">
        <v>48</v>
      </c>
      <c r="I231" s="356"/>
      <c r="J231" s="356"/>
      <c r="K231" s="356"/>
    </row>
    <row r="232" spans="1:29">
      <c r="A232" s="186" t="str">
        <f t="shared" ref="A232:C232" si="21">A60</f>
        <v>6a</v>
      </c>
      <c r="B232" s="186" t="str">
        <f t="shared" si="21"/>
        <v>Izberi iz seznama</v>
      </c>
      <c r="C232" s="186">
        <f t="shared" si="21"/>
        <v>0</v>
      </c>
      <c r="D232" s="52" t="s">
        <v>48</v>
      </c>
      <c r="E232" s="356"/>
      <c r="F232" s="356"/>
      <c r="G232" s="356"/>
      <c r="H232" s="52" t="s">
        <v>48</v>
      </c>
      <c r="I232" s="356"/>
      <c r="J232" s="356"/>
      <c r="K232" s="356"/>
    </row>
    <row r="233" spans="1:29">
      <c r="A233" s="186" t="str">
        <f t="shared" ref="A233:C233" si="22">A61</f>
        <v>7a</v>
      </c>
      <c r="B233" s="186" t="str">
        <f t="shared" si="22"/>
        <v>Izberi iz seznama</v>
      </c>
      <c r="C233" s="186">
        <f t="shared" si="22"/>
        <v>0</v>
      </c>
      <c r="D233" s="52" t="s">
        <v>48</v>
      </c>
      <c r="E233" s="356"/>
      <c r="F233" s="356"/>
      <c r="G233" s="356"/>
      <c r="H233" s="52" t="s">
        <v>48</v>
      </c>
      <c r="I233" s="356"/>
      <c r="J233" s="356"/>
      <c r="K233" s="356"/>
    </row>
    <row r="234" spans="1:29">
      <c r="A234" s="186" t="str">
        <f t="shared" ref="A234:C234" si="23">A62</f>
        <v>8a</v>
      </c>
      <c r="B234" s="186" t="str">
        <f t="shared" si="23"/>
        <v>Izberi iz seznama</v>
      </c>
      <c r="C234" s="186">
        <f t="shared" si="23"/>
        <v>0</v>
      </c>
      <c r="D234" s="52" t="s">
        <v>48</v>
      </c>
      <c r="E234" s="356"/>
      <c r="F234" s="356"/>
      <c r="G234" s="356"/>
      <c r="H234" s="52" t="s">
        <v>48</v>
      </c>
      <c r="I234" s="356"/>
      <c r="J234" s="356"/>
      <c r="K234" s="356"/>
    </row>
    <row r="235" spans="1:29">
      <c r="A235" s="186" t="str">
        <f t="shared" ref="A235:C235" si="24">A63</f>
        <v>9a</v>
      </c>
      <c r="B235" s="186" t="str">
        <f t="shared" si="24"/>
        <v>Izberi iz seznama</v>
      </c>
      <c r="C235" s="186">
        <f t="shared" si="24"/>
        <v>0</v>
      </c>
      <c r="D235" s="52" t="s">
        <v>48</v>
      </c>
      <c r="E235" s="356"/>
      <c r="F235" s="356"/>
      <c r="G235" s="356"/>
      <c r="H235" s="52" t="s">
        <v>48</v>
      </c>
      <c r="I235" s="356"/>
      <c r="J235" s="356"/>
      <c r="K235" s="356"/>
    </row>
    <row r="236" spans="1:29">
      <c r="A236" s="186" t="str">
        <f t="shared" ref="A236:C236" si="25">A64</f>
        <v>10a</v>
      </c>
      <c r="B236" s="186" t="str">
        <f t="shared" si="25"/>
        <v>Izberi iz seznama</v>
      </c>
      <c r="C236" s="186">
        <f t="shared" si="25"/>
        <v>0</v>
      </c>
      <c r="D236" s="52" t="s">
        <v>48</v>
      </c>
      <c r="E236" s="356"/>
      <c r="F236" s="356"/>
      <c r="G236" s="356"/>
      <c r="H236" s="52" t="s">
        <v>48</v>
      </c>
      <c r="I236" s="356"/>
      <c r="J236" s="356"/>
      <c r="K236" s="356"/>
    </row>
    <row r="237" spans="1:29">
      <c r="A237" s="186" t="str">
        <f t="shared" ref="A237:C237" si="26">A65</f>
        <v>11a</v>
      </c>
      <c r="B237" s="186" t="str">
        <f t="shared" si="26"/>
        <v>Izberi iz seznama</v>
      </c>
      <c r="C237" s="186">
        <f t="shared" si="26"/>
        <v>0</v>
      </c>
      <c r="D237" s="52" t="s">
        <v>48</v>
      </c>
      <c r="E237" s="351"/>
      <c r="F237" s="352"/>
      <c r="G237" s="353"/>
      <c r="H237" s="52" t="s">
        <v>48</v>
      </c>
      <c r="I237" s="351"/>
      <c r="J237" s="352"/>
      <c r="K237" s="353"/>
    </row>
    <row r="238" spans="1:29" ht="27.75" customHeight="1">
      <c r="A238" s="186" t="str">
        <f t="shared" ref="A238:C238" si="27">A66</f>
        <v>12a</v>
      </c>
      <c r="B238" s="186" t="str">
        <f t="shared" si="27"/>
        <v>Izberi iz seznama</v>
      </c>
      <c r="C238" s="186">
        <f t="shared" si="27"/>
        <v>0</v>
      </c>
      <c r="D238" s="52" t="s">
        <v>48</v>
      </c>
      <c r="E238" s="351"/>
      <c r="F238" s="352"/>
      <c r="G238" s="353"/>
      <c r="H238" s="52" t="s">
        <v>48</v>
      </c>
      <c r="I238" s="351"/>
      <c r="J238" s="352"/>
      <c r="K238" s="353"/>
    </row>
    <row r="239" spans="1:29" ht="15" customHeight="1">
      <c r="B239" s="325"/>
      <c r="C239" s="325"/>
      <c r="D239" s="325"/>
      <c r="E239" s="325"/>
      <c r="F239" s="325"/>
      <c r="G239" s="325"/>
      <c r="H239" s="325"/>
      <c r="I239" s="325"/>
      <c r="J239" s="325"/>
      <c r="L239" s="324"/>
      <c r="M239" s="324"/>
      <c r="N239" s="324"/>
      <c r="O239" s="324"/>
      <c r="P239" s="324"/>
      <c r="Q239" s="324"/>
      <c r="R239" s="324"/>
      <c r="S239" s="324"/>
      <c r="T239" s="324"/>
    </row>
    <row r="240" spans="1:29" ht="6" customHeight="1">
      <c r="B240" s="326"/>
      <c r="C240" s="326"/>
      <c r="D240" s="326"/>
      <c r="E240" s="326"/>
      <c r="F240" s="326"/>
      <c r="G240" s="326"/>
      <c r="H240" s="326"/>
      <c r="I240" s="326"/>
      <c r="J240" s="326"/>
      <c r="L240" s="324"/>
      <c r="M240" s="324"/>
      <c r="N240" s="324"/>
      <c r="O240" s="324"/>
      <c r="P240" s="324"/>
      <c r="Q240" s="324"/>
      <c r="R240" s="324"/>
      <c r="S240" s="324"/>
      <c r="T240" s="324"/>
    </row>
    <row r="241" spans="1:20">
      <c r="B241" s="84"/>
      <c r="L241" s="324"/>
      <c r="M241" s="324"/>
      <c r="N241" s="324"/>
      <c r="O241" s="324"/>
      <c r="P241" s="324"/>
      <c r="Q241" s="324"/>
      <c r="R241" s="324"/>
      <c r="S241" s="324"/>
      <c r="T241" s="324"/>
    </row>
    <row r="242" spans="1:20">
      <c r="L242" s="324"/>
      <c r="M242" s="324"/>
      <c r="N242" s="324"/>
      <c r="O242" s="324"/>
      <c r="P242" s="324"/>
      <c r="Q242" s="324"/>
      <c r="R242" s="324"/>
      <c r="S242" s="324"/>
      <c r="T242" s="324"/>
    </row>
    <row r="243" spans="1:20">
      <c r="A243" s="43" t="s">
        <v>139</v>
      </c>
      <c r="H243" s="75"/>
      <c r="L243" s="324"/>
      <c r="M243" s="324"/>
      <c r="N243" s="324"/>
      <c r="O243" s="324"/>
      <c r="P243" s="324"/>
      <c r="Q243" s="324"/>
      <c r="R243" s="324"/>
      <c r="S243" s="324"/>
      <c r="T243" s="324"/>
    </row>
    <row r="244" spans="1:20">
      <c r="A244" s="39"/>
      <c r="D244" s="357" t="s">
        <v>196</v>
      </c>
      <c r="E244" s="357"/>
      <c r="F244" s="357"/>
      <c r="G244" s="357"/>
      <c r="H244" s="358" t="s">
        <v>197</v>
      </c>
      <c r="I244" s="358"/>
      <c r="J244" s="358"/>
      <c r="K244" s="358"/>
    </row>
    <row r="245" spans="1:20" ht="45">
      <c r="A245" s="58" t="s">
        <v>12</v>
      </c>
      <c r="B245" s="58" t="s">
        <v>103</v>
      </c>
      <c r="C245" s="58" t="s">
        <v>16</v>
      </c>
      <c r="D245" s="145" t="s">
        <v>199</v>
      </c>
      <c r="E245" s="359" t="s">
        <v>200</v>
      </c>
      <c r="F245" s="359"/>
      <c r="G245" s="359"/>
      <c r="H245" s="145" t="s">
        <v>199</v>
      </c>
      <c r="I245" s="359" t="s">
        <v>200</v>
      </c>
      <c r="J245" s="359"/>
      <c r="K245" s="359"/>
    </row>
    <row r="246" spans="1:20" ht="59.25" customHeight="1">
      <c r="A246" s="186" t="str">
        <f>A89</f>
        <v>1b</v>
      </c>
      <c r="B246" s="186" t="str">
        <f>B89</f>
        <v>izberi iz seznama</v>
      </c>
      <c r="C246" s="186">
        <f>C89</f>
        <v>0</v>
      </c>
      <c r="D246" s="52" t="s">
        <v>48</v>
      </c>
      <c r="E246" s="356"/>
      <c r="F246" s="356"/>
      <c r="G246" s="356"/>
      <c r="H246" s="52" t="s">
        <v>48</v>
      </c>
      <c r="I246" s="356"/>
      <c r="J246" s="356"/>
      <c r="K246" s="356"/>
    </row>
    <row r="247" spans="1:20">
      <c r="A247" s="186" t="str">
        <f t="shared" ref="A247:C247" si="28">A90</f>
        <v>2b</v>
      </c>
      <c r="B247" s="186" t="str">
        <f>B90</f>
        <v>izberi iz seznama</v>
      </c>
      <c r="C247" s="186">
        <f t="shared" si="28"/>
        <v>0</v>
      </c>
      <c r="D247" s="52" t="s">
        <v>48</v>
      </c>
      <c r="E247" s="356"/>
      <c r="F247" s="356"/>
      <c r="G247" s="356"/>
      <c r="H247" s="52" t="s">
        <v>48</v>
      </c>
      <c r="I247" s="356"/>
      <c r="J247" s="356"/>
      <c r="K247" s="356"/>
    </row>
    <row r="248" spans="1:20">
      <c r="A248" s="186" t="str">
        <f t="shared" ref="A248:C248" si="29">A91</f>
        <v>3b</v>
      </c>
      <c r="B248" s="186" t="str">
        <f t="shared" si="29"/>
        <v>izberi iz seznama</v>
      </c>
      <c r="C248" s="186">
        <f t="shared" si="29"/>
        <v>0</v>
      </c>
      <c r="D248" s="52" t="s">
        <v>48</v>
      </c>
      <c r="E248" s="356"/>
      <c r="F248" s="356"/>
      <c r="G248" s="356"/>
      <c r="H248" s="52" t="s">
        <v>48</v>
      </c>
      <c r="I248" s="356"/>
      <c r="J248" s="356"/>
      <c r="K248" s="356"/>
    </row>
    <row r="249" spans="1:20">
      <c r="A249" s="186" t="str">
        <f t="shared" ref="A249:B249" si="30">A92</f>
        <v>4b</v>
      </c>
      <c r="B249" s="186" t="str">
        <f t="shared" si="30"/>
        <v>izberi iz seznama</v>
      </c>
      <c r="C249" s="186">
        <f>C92</f>
        <v>0</v>
      </c>
      <c r="D249" s="52" t="s">
        <v>48</v>
      </c>
      <c r="E249" s="356"/>
      <c r="F249" s="356"/>
      <c r="G249" s="356"/>
      <c r="H249" s="52" t="s">
        <v>48</v>
      </c>
      <c r="I249" s="356"/>
      <c r="J249" s="356"/>
      <c r="K249" s="356"/>
    </row>
    <row r="250" spans="1:20">
      <c r="A250" s="186" t="str">
        <f t="shared" ref="A250:C250" si="31">A93</f>
        <v>5b</v>
      </c>
      <c r="B250" s="186" t="str">
        <f t="shared" si="31"/>
        <v>izberi iz seznama</v>
      </c>
      <c r="C250" s="186">
        <f t="shared" si="31"/>
        <v>0</v>
      </c>
      <c r="D250" s="52" t="s">
        <v>48</v>
      </c>
      <c r="E250" s="356"/>
      <c r="F250" s="356"/>
      <c r="G250" s="356"/>
      <c r="H250" s="52" t="s">
        <v>48</v>
      </c>
      <c r="I250" s="356"/>
      <c r="J250" s="356"/>
      <c r="K250" s="356"/>
    </row>
    <row r="251" spans="1:20">
      <c r="A251" s="186" t="str">
        <f t="shared" ref="A251:C251" si="32">A94</f>
        <v>6b</v>
      </c>
      <c r="B251" s="186" t="str">
        <f t="shared" si="32"/>
        <v>izberi iz seznama</v>
      </c>
      <c r="C251" s="186">
        <f t="shared" si="32"/>
        <v>0</v>
      </c>
      <c r="D251" s="52" t="s">
        <v>48</v>
      </c>
      <c r="E251" s="356"/>
      <c r="F251" s="356"/>
      <c r="G251" s="356"/>
      <c r="H251" s="52" t="s">
        <v>48</v>
      </c>
      <c r="I251" s="356"/>
      <c r="J251" s="356"/>
      <c r="K251" s="356"/>
    </row>
    <row r="252" spans="1:20">
      <c r="A252" s="186" t="str">
        <f t="shared" ref="A252:C252" si="33">A95</f>
        <v>7b</v>
      </c>
      <c r="B252" s="186" t="str">
        <f t="shared" si="33"/>
        <v>izberi iz seznama</v>
      </c>
      <c r="C252" s="186">
        <f t="shared" si="33"/>
        <v>0</v>
      </c>
      <c r="D252" s="52" t="s">
        <v>48</v>
      </c>
      <c r="E252" s="356"/>
      <c r="F252" s="356"/>
      <c r="G252" s="356"/>
      <c r="H252" s="52" t="s">
        <v>48</v>
      </c>
      <c r="I252" s="356"/>
      <c r="J252" s="356"/>
      <c r="K252" s="356"/>
    </row>
    <row r="253" spans="1:20">
      <c r="A253" s="186" t="str">
        <f t="shared" ref="A253:C253" si="34">A96</f>
        <v>8b</v>
      </c>
      <c r="B253" s="186" t="str">
        <f t="shared" si="34"/>
        <v>izberi iz seznama</v>
      </c>
      <c r="C253" s="186">
        <f t="shared" si="34"/>
        <v>0</v>
      </c>
      <c r="D253" s="52" t="s">
        <v>48</v>
      </c>
      <c r="E253" s="356"/>
      <c r="F253" s="356"/>
      <c r="G253" s="356"/>
      <c r="H253" s="52" t="s">
        <v>48</v>
      </c>
      <c r="I253" s="356"/>
      <c r="J253" s="356"/>
      <c r="K253" s="356"/>
    </row>
    <row r="254" spans="1:20">
      <c r="A254" s="186" t="str">
        <f t="shared" ref="A254:C254" si="35">A97</f>
        <v>9b</v>
      </c>
      <c r="B254" s="186" t="str">
        <f t="shared" si="35"/>
        <v>izberi iz seznama</v>
      </c>
      <c r="C254" s="186">
        <f t="shared" si="35"/>
        <v>0</v>
      </c>
      <c r="D254" s="52" t="s">
        <v>48</v>
      </c>
      <c r="E254" s="356"/>
      <c r="F254" s="356"/>
      <c r="G254" s="356"/>
      <c r="H254" s="52" t="s">
        <v>48</v>
      </c>
      <c r="I254" s="356"/>
      <c r="J254" s="356"/>
      <c r="K254" s="356"/>
    </row>
    <row r="255" spans="1:20">
      <c r="A255" s="186" t="str">
        <f t="shared" ref="A255:C255" si="36">A98</f>
        <v>10b</v>
      </c>
      <c r="B255" s="186" t="str">
        <f t="shared" si="36"/>
        <v>izberi iz seznama</v>
      </c>
      <c r="C255" s="186">
        <f t="shared" si="36"/>
        <v>0</v>
      </c>
      <c r="D255" s="52" t="s">
        <v>48</v>
      </c>
      <c r="E255" s="356"/>
      <c r="F255" s="356"/>
      <c r="G255" s="356"/>
      <c r="H255" s="52" t="s">
        <v>48</v>
      </c>
      <c r="I255" s="356"/>
      <c r="J255" s="356"/>
      <c r="K255" s="356"/>
    </row>
    <row r="256" spans="1:20">
      <c r="B256" s="325"/>
      <c r="C256" s="325"/>
      <c r="D256" s="325"/>
      <c r="E256" s="325"/>
      <c r="F256" s="325"/>
      <c r="G256" s="325"/>
      <c r="H256" s="325"/>
      <c r="I256" s="325"/>
      <c r="J256" s="325"/>
    </row>
    <row r="257" spans="1:16">
      <c r="B257" s="326"/>
      <c r="C257" s="326"/>
      <c r="D257" s="326"/>
      <c r="E257" s="326"/>
      <c r="F257" s="326"/>
      <c r="G257" s="326"/>
      <c r="H257" s="326"/>
      <c r="I257" s="326"/>
      <c r="J257" s="326"/>
    </row>
    <row r="258" spans="1:16">
      <c r="A258" s="43" t="s">
        <v>201</v>
      </c>
      <c r="H258" s="147"/>
    </row>
    <row r="259" spans="1:16">
      <c r="B259" s="321"/>
      <c r="C259" s="321"/>
      <c r="D259" s="321"/>
      <c r="E259" s="321"/>
      <c r="F259" s="321"/>
      <c r="G259" s="321"/>
      <c r="H259" s="321"/>
      <c r="I259" s="321"/>
      <c r="J259" s="321"/>
      <c r="L259" s="323" t="s">
        <v>202</v>
      </c>
      <c r="M259" s="323"/>
      <c r="N259" s="323"/>
      <c r="O259" s="323"/>
      <c r="P259" s="323"/>
    </row>
    <row r="260" spans="1:16">
      <c r="B260" s="321"/>
      <c r="C260" s="321"/>
      <c r="D260" s="321"/>
      <c r="E260" s="321"/>
      <c r="F260" s="321"/>
      <c r="G260" s="321"/>
      <c r="H260" s="321"/>
      <c r="I260" s="321"/>
      <c r="J260" s="321"/>
      <c r="L260" s="323"/>
      <c r="M260" s="323"/>
      <c r="N260" s="323"/>
      <c r="O260" s="323"/>
      <c r="P260" s="323"/>
    </row>
    <row r="261" spans="1:16" ht="52.5" customHeight="1">
      <c r="B261" s="321"/>
      <c r="C261" s="321"/>
      <c r="D261" s="321"/>
      <c r="E261" s="321"/>
      <c r="F261" s="321"/>
      <c r="G261" s="321"/>
      <c r="H261" s="321"/>
      <c r="I261" s="321"/>
      <c r="J261" s="321"/>
      <c r="L261" s="323"/>
      <c r="M261" s="323"/>
      <c r="N261" s="323"/>
      <c r="O261" s="323"/>
      <c r="P261" s="323"/>
    </row>
    <row r="264" spans="1:16" ht="41.25" customHeight="1">
      <c r="B264" s="148" t="s">
        <v>203</v>
      </c>
      <c r="C264" s="149">
        <f ca="1">TODAY()</f>
        <v>45743</v>
      </c>
      <c r="D264" s="339" t="s">
        <v>204</v>
      </c>
      <c r="E264" s="339"/>
      <c r="F264" s="340">
        <f>D22</f>
        <v>0</v>
      </c>
      <c r="G264" s="340"/>
    </row>
    <row r="265" spans="1:16">
      <c r="B265" s="341" t="s">
        <v>205</v>
      </c>
      <c r="C265" s="341"/>
      <c r="D265" s="342" t="s">
        <v>206</v>
      </c>
      <c r="E265" s="343"/>
      <c r="F265" s="346"/>
      <c r="G265" s="347"/>
    </row>
    <row r="266" spans="1:16">
      <c r="B266" s="341"/>
      <c r="C266" s="341"/>
      <c r="D266" s="344"/>
      <c r="E266" s="345"/>
      <c r="F266" s="348"/>
      <c r="G266" s="349"/>
    </row>
  </sheetData>
  <sheetProtection algorithmName="SHA-512" hashValue="Vve9+lQVvUGIYW2cJZW+MNIObv8jvDpaecvxf3lHv5UDUycFboo7sM0uycD1WqkuCkVr6uIQq66/BYhc6PAuBQ==" saltValue="VDSwCtn0a7FU/gieL8s2ww==" spinCount="100000" sheet="1" formatColumns="0" formatRows="0"/>
  <mergeCells count="193">
    <mergeCell ref="B208:C208"/>
    <mergeCell ref="B209:C209"/>
    <mergeCell ref="B210:C210"/>
    <mergeCell ref="B211:C211"/>
    <mergeCell ref="L69:T70"/>
    <mergeCell ref="C174:D174"/>
    <mergeCell ref="C175:D175"/>
    <mergeCell ref="B169:D169"/>
    <mergeCell ref="B176:D176"/>
    <mergeCell ref="B181:D181"/>
    <mergeCell ref="C182:D182"/>
    <mergeCell ref="C183:D183"/>
    <mergeCell ref="C184:D184"/>
    <mergeCell ref="C185:D185"/>
    <mergeCell ref="B155:F155"/>
    <mergeCell ref="B152:F152"/>
    <mergeCell ref="B153:F153"/>
    <mergeCell ref="B160:C160"/>
    <mergeCell ref="B161:C161"/>
    <mergeCell ref="C171:D171"/>
    <mergeCell ref="C170:D170"/>
    <mergeCell ref="C172:D172"/>
    <mergeCell ref="C173:D173"/>
    <mergeCell ref="B162:C162"/>
    <mergeCell ref="B163:C163"/>
    <mergeCell ref="C138:F138"/>
    <mergeCell ref="B154:F154"/>
    <mergeCell ref="B85:C85"/>
    <mergeCell ref="A109:E109"/>
    <mergeCell ref="A111:C112"/>
    <mergeCell ref="D111:J112"/>
    <mergeCell ref="A115:E115"/>
    <mergeCell ref="A117:C118"/>
    <mergeCell ref="D117:J118"/>
    <mergeCell ref="G128:J128"/>
    <mergeCell ref="G138:J138"/>
    <mergeCell ref="A105:J105"/>
    <mergeCell ref="A106:J107"/>
    <mergeCell ref="D8:J8"/>
    <mergeCell ref="D9:J9"/>
    <mergeCell ref="D10:J10"/>
    <mergeCell ref="D12:J12"/>
    <mergeCell ref="A3:J4"/>
    <mergeCell ref="B50:C50"/>
    <mergeCell ref="B51:C51"/>
    <mergeCell ref="C128:F128"/>
    <mergeCell ref="D83:E83"/>
    <mergeCell ref="F83:G83"/>
    <mergeCell ref="A69:B69"/>
    <mergeCell ref="A70:B70"/>
    <mergeCell ref="A71:B71"/>
    <mergeCell ref="A76:E76"/>
    <mergeCell ref="A78:C79"/>
    <mergeCell ref="D78:J79"/>
    <mergeCell ref="A13:C13"/>
    <mergeCell ref="A14:C14"/>
    <mergeCell ref="A15:C15"/>
    <mergeCell ref="A16:C16"/>
    <mergeCell ref="A17:C17"/>
    <mergeCell ref="A8:C8"/>
    <mergeCell ref="A9:C9"/>
    <mergeCell ref="A10:C10"/>
    <mergeCell ref="A12:C12"/>
    <mergeCell ref="A18:C18"/>
    <mergeCell ref="A19:C19"/>
    <mergeCell ref="A20:C20"/>
    <mergeCell ref="A21:C21"/>
    <mergeCell ref="D49:E49"/>
    <mergeCell ref="D18:J18"/>
    <mergeCell ref="D19:J19"/>
    <mergeCell ref="D20:J20"/>
    <mergeCell ref="D21:J21"/>
    <mergeCell ref="F49:G49"/>
    <mergeCell ref="A22:C22"/>
    <mergeCell ref="A23:C23"/>
    <mergeCell ref="A24:C24"/>
    <mergeCell ref="A25:C25"/>
    <mergeCell ref="D22:J22"/>
    <mergeCell ref="D23:J23"/>
    <mergeCell ref="D24:J24"/>
    <mergeCell ref="D25:J25"/>
    <mergeCell ref="A30:J32"/>
    <mergeCell ref="A35:J37"/>
    <mergeCell ref="A39:J39"/>
    <mergeCell ref="A40:J42"/>
    <mergeCell ref="D14:J14"/>
    <mergeCell ref="B216:C216"/>
    <mergeCell ref="B217:C217"/>
    <mergeCell ref="E226:G226"/>
    <mergeCell ref="E227:G227"/>
    <mergeCell ref="I226:K226"/>
    <mergeCell ref="I227:K227"/>
    <mergeCell ref="C186:D186"/>
    <mergeCell ref="C187:D187"/>
    <mergeCell ref="B188:D188"/>
    <mergeCell ref="B215:C215"/>
    <mergeCell ref="E200:F200"/>
    <mergeCell ref="B199:D199"/>
    <mergeCell ref="B200:D200"/>
    <mergeCell ref="E194:F194"/>
    <mergeCell ref="B194:D194"/>
    <mergeCell ref="B195:D195"/>
    <mergeCell ref="B196:D196"/>
    <mergeCell ref="B197:D197"/>
    <mergeCell ref="B198:D198"/>
    <mergeCell ref="B212:C212"/>
    <mergeCell ref="D205:F205"/>
    <mergeCell ref="G205:I205"/>
    <mergeCell ref="B206:C206"/>
    <mergeCell ref="B207:C207"/>
    <mergeCell ref="I232:K232"/>
    <mergeCell ref="E233:G233"/>
    <mergeCell ref="E234:G234"/>
    <mergeCell ref="E235:G235"/>
    <mergeCell ref="E236:G236"/>
    <mergeCell ref="D225:G225"/>
    <mergeCell ref="E228:G228"/>
    <mergeCell ref="E229:G229"/>
    <mergeCell ref="E230:G230"/>
    <mergeCell ref="E231:G231"/>
    <mergeCell ref="E232:G232"/>
    <mergeCell ref="D16:J16"/>
    <mergeCell ref="D17:J17"/>
    <mergeCell ref="E254:G254"/>
    <mergeCell ref="I254:K254"/>
    <mergeCell ref="E255:G255"/>
    <mergeCell ref="I255:K255"/>
    <mergeCell ref="E251:G251"/>
    <mergeCell ref="I251:K251"/>
    <mergeCell ref="E252:G252"/>
    <mergeCell ref="I252:K252"/>
    <mergeCell ref="E253:G253"/>
    <mergeCell ref="I253:K253"/>
    <mergeCell ref="E248:G248"/>
    <mergeCell ref="I248:K248"/>
    <mergeCell ref="E249:G249"/>
    <mergeCell ref="I249:K249"/>
    <mergeCell ref="E250:G250"/>
    <mergeCell ref="I250:K250"/>
    <mergeCell ref="E245:G245"/>
    <mergeCell ref="I245:K245"/>
    <mergeCell ref="E246:G246"/>
    <mergeCell ref="I246:K246"/>
    <mergeCell ref="A72:J72"/>
    <mergeCell ref="I231:K231"/>
    <mergeCell ref="D264:E264"/>
    <mergeCell ref="F264:G264"/>
    <mergeCell ref="B265:C266"/>
    <mergeCell ref="D265:E266"/>
    <mergeCell ref="F265:G266"/>
    <mergeCell ref="A219:J219"/>
    <mergeCell ref="E237:G237"/>
    <mergeCell ref="E238:G238"/>
    <mergeCell ref="I237:K237"/>
    <mergeCell ref="I238:K238"/>
    <mergeCell ref="H225:K225"/>
    <mergeCell ref="A223:J223"/>
    <mergeCell ref="E247:G247"/>
    <mergeCell ref="I247:K247"/>
    <mergeCell ref="I233:K233"/>
    <mergeCell ref="I234:K234"/>
    <mergeCell ref="I235:K235"/>
    <mergeCell ref="I236:K236"/>
    <mergeCell ref="D244:G244"/>
    <mergeCell ref="B239:J240"/>
    <mergeCell ref="H244:K244"/>
    <mergeCell ref="I228:K228"/>
    <mergeCell ref="I229:K229"/>
    <mergeCell ref="I230:K230"/>
    <mergeCell ref="A73:J74"/>
    <mergeCell ref="L46:S53"/>
    <mergeCell ref="L259:P261"/>
    <mergeCell ref="L239:T243"/>
    <mergeCell ref="L7:S8"/>
    <mergeCell ref="B256:J257"/>
    <mergeCell ref="B53:J53"/>
    <mergeCell ref="D7:J7"/>
    <mergeCell ref="L83:Q84"/>
    <mergeCell ref="B259:J261"/>
    <mergeCell ref="E168:H168"/>
    <mergeCell ref="E180:H180"/>
    <mergeCell ref="G200:J200"/>
    <mergeCell ref="G194:J194"/>
    <mergeCell ref="G195:J195"/>
    <mergeCell ref="G196:J196"/>
    <mergeCell ref="G197:J197"/>
    <mergeCell ref="G198:J198"/>
    <mergeCell ref="G199:J199"/>
    <mergeCell ref="B84:C84"/>
    <mergeCell ref="A102:B102"/>
    <mergeCell ref="A103:B103"/>
    <mergeCell ref="D13:J13"/>
    <mergeCell ref="D15:J15"/>
  </mergeCells>
  <phoneticPr fontId="20" type="noConversion"/>
  <conditionalFormatting sqref="A30:J32">
    <cfRule type="containsBlanks" dxfId="85" priority="39">
      <formula>LEN(TRIM(A30))=0</formula>
    </cfRule>
  </conditionalFormatting>
  <conditionalFormatting sqref="A35:J37">
    <cfRule type="containsBlanks" dxfId="84" priority="38">
      <formula>LEN(TRIM(A35))=0</formula>
    </cfRule>
  </conditionalFormatting>
  <conditionalFormatting sqref="A40:J42">
    <cfRule type="containsBlanks" dxfId="83" priority="37">
      <formula>LEN(TRIM(A40))=0</formula>
    </cfRule>
  </conditionalFormatting>
  <conditionalFormatting sqref="A73:J74">
    <cfRule type="containsBlanks" dxfId="82" priority="1">
      <formula>LEN(TRIM(A73))=0</formula>
    </cfRule>
  </conditionalFormatting>
  <conditionalFormatting sqref="A106:J107">
    <cfRule type="containsBlanks" dxfId="81" priority="2">
      <formula>LEN(TRIM(A106))=0</formula>
    </cfRule>
  </conditionalFormatting>
  <conditionalFormatting sqref="B55:F66 H55:H66 J55:K66">
    <cfRule type="containsBlanks" dxfId="80" priority="35">
      <formula>LEN(TRIM(B55))=0</formula>
    </cfRule>
  </conditionalFormatting>
  <conditionalFormatting sqref="C89:F98">
    <cfRule type="containsBlanks" dxfId="79" priority="32">
      <formula>LEN(TRIM(C89))=0</formula>
    </cfRule>
  </conditionalFormatting>
  <conditionalFormatting sqref="C182:G187">
    <cfRule type="containsBlanks" dxfId="78" priority="23">
      <formula>LEN(TRIM(C182))=0</formula>
    </cfRule>
  </conditionalFormatting>
  <conditionalFormatting sqref="D8:J10 D13:J25">
    <cfRule type="containsBlanks" dxfId="77" priority="40">
      <formula>LEN(TRIM(D8))=0</formula>
    </cfRule>
  </conditionalFormatting>
  <conditionalFormatting sqref="D78:J79">
    <cfRule type="containsBlanks" dxfId="76" priority="33">
      <formula>LEN(TRIM(D78))=0</formula>
    </cfRule>
  </conditionalFormatting>
  <conditionalFormatting sqref="D111:J112">
    <cfRule type="containsBlanks" dxfId="75" priority="29">
      <formula>LEN(TRIM(D111))=0</formula>
    </cfRule>
  </conditionalFormatting>
  <conditionalFormatting sqref="D117:J118">
    <cfRule type="containsBlanks" dxfId="74" priority="28">
      <formula>LEN(TRIM(D117))=0</formula>
    </cfRule>
  </conditionalFormatting>
  <conditionalFormatting sqref="D227:K238">
    <cfRule type="containsBlanks" dxfId="73" priority="21">
      <formula>LEN(TRIM(D227))=0</formula>
    </cfRule>
  </conditionalFormatting>
  <conditionalFormatting sqref="D246:K255 B259:J261">
    <cfRule type="containsBlanks" dxfId="72" priority="18">
      <formula>LEN(TRIM(B246))=0</formula>
    </cfRule>
  </conditionalFormatting>
  <conditionalFormatting sqref="E161:F162 D162 C170:D175 F170:G175">
    <cfRule type="containsBlanks" dxfId="71" priority="24">
      <formula>LEN(TRIM(C161))=0</formula>
    </cfRule>
  </conditionalFormatting>
  <conditionalFormatting sqref="E195:J200">
    <cfRule type="containsBlanks" dxfId="70" priority="22">
      <formula>LEN(TRIM(E195))=0</formula>
    </cfRule>
  </conditionalFormatting>
  <conditionalFormatting sqref="F129:F133 J129:J133">
    <cfRule type="containsBlanks" dxfId="69" priority="27">
      <formula>LEN(TRIM(F129))=0</formula>
    </cfRule>
  </conditionalFormatting>
  <conditionalFormatting sqref="F130">
    <cfRule type="expression" dxfId="68" priority="17">
      <formula>"IF+$F$126&gt;$E$126"</formula>
    </cfRule>
    <cfRule type="expression" dxfId="67" priority="16">
      <formula>$F$130&gt;$E$130</formula>
    </cfRule>
  </conditionalFormatting>
  <conditionalFormatting sqref="F131">
    <cfRule type="expression" dxfId="66" priority="15">
      <formula>$F$131&gt;$E$131</formula>
    </cfRule>
  </conditionalFormatting>
  <conditionalFormatting sqref="F132">
    <cfRule type="expression" dxfId="65" priority="14">
      <formula>$F$132&gt;$E$132</formula>
    </cfRule>
  </conditionalFormatting>
  <conditionalFormatting sqref="F139:F143">
    <cfRule type="containsBlanks" dxfId="64" priority="6">
      <formula>LEN(TRIM(F139))=0</formula>
    </cfRule>
  </conditionalFormatting>
  <conditionalFormatting sqref="F140">
    <cfRule type="expression" dxfId="63" priority="9">
      <formula>$F$140&gt;$E$140</formula>
    </cfRule>
  </conditionalFormatting>
  <conditionalFormatting sqref="F141">
    <cfRule type="expression" dxfId="62" priority="8">
      <formula>$F$141&gt;$E$141</formula>
    </cfRule>
  </conditionalFormatting>
  <conditionalFormatting sqref="F142">
    <cfRule type="expression" dxfId="61" priority="7">
      <formula>$F$142&gt;$E$142</formula>
    </cfRule>
  </conditionalFormatting>
  <conditionalFormatting sqref="G152:G153">
    <cfRule type="containsBlanks" dxfId="60" priority="25">
      <formula>LEN(TRIM(G152))=0</formula>
    </cfRule>
  </conditionalFormatting>
  <conditionalFormatting sqref="H89:H98 J89:K98">
    <cfRule type="containsBlanks" dxfId="59" priority="31">
      <formula>LEN(TRIM(H89))=0</formula>
    </cfRule>
  </conditionalFormatting>
  <conditionalFormatting sqref="J130">
    <cfRule type="expression" dxfId="58" priority="13">
      <formula>$J$130&gt;$I$130</formula>
    </cfRule>
  </conditionalFormatting>
  <conditionalFormatting sqref="J131">
    <cfRule type="expression" dxfId="57" priority="12">
      <formula>$J$131&gt;$I$131</formula>
    </cfRule>
  </conditionalFormatting>
  <conditionalFormatting sqref="J132">
    <cfRule type="expression" dxfId="56" priority="11">
      <formula>$J$132&gt;$I$132</formula>
    </cfRule>
  </conditionalFormatting>
  <conditionalFormatting sqref="J139:J143">
    <cfRule type="containsBlanks" dxfId="55" priority="26">
      <formula>LEN(TRIM(J139))=0</formula>
    </cfRule>
  </conditionalFormatting>
  <conditionalFormatting sqref="J140">
    <cfRule type="expression" dxfId="54" priority="5">
      <formula>$J$140&gt;$I$140</formula>
    </cfRule>
  </conditionalFormatting>
  <conditionalFormatting sqref="J141">
    <cfRule type="expression" dxfId="53" priority="4">
      <formula>$J$141&gt;$I$141</formula>
    </cfRule>
  </conditionalFormatting>
  <conditionalFormatting sqref="J142">
    <cfRule type="expression" dxfId="52" priority="3">
      <formula>$J$142&gt;$I$142</formula>
    </cfRule>
  </conditionalFormatting>
  <dataValidations xWindow="555" yWindow="535" count="2">
    <dataValidation type="textLength" operator="lessThan" allowBlank="1" showInputMessage="1" showErrorMessage="1" prompt="Do največ 1100 znakov s presledki." sqref="A30:J32 A40:J42" xr:uid="{C333FABC-B361-450B-9301-9CFE9B731323}">
      <formula1>1100</formula1>
    </dataValidation>
    <dataValidation type="textLength" operator="lessThan" allowBlank="1" showInputMessage="1" showErrorMessage="1" prompt="Do največ 2000 znakov s presledki." sqref="A35:J37" xr:uid="{6AC29879-B0E4-4654-8D2B-04EB11D7D43D}">
      <formula1>2000</formula1>
    </dataValidation>
  </dataValidations>
  <pageMargins left="0.7" right="0.7" top="0.75" bottom="0.75" header="0.3" footer="0.3"/>
  <pageSetup paperSize="9" scale="75" orientation="landscape" r:id="rId1"/>
  <rowBreaks count="14" manualBreakCount="14">
    <brk id="26" max="10" man="1"/>
    <brk id="42" max="10" man="1"/>
    <brk id="70" max="10" man="1"/>
    <brk id="86" max="10" man="1"/>
    <brk id="104" max="10" man="1"/>
    <brk id="119" max="10" man="1"/>
    <brk id="134" max="10" man="1"/>
    <brk id="148" max="10" man="1"/>
    <brk id="164" max="10" man="1"/>
    <brk id="189" max="10" man="1"/>
    <brk id="202" max="10" man="1"/>
    <brk id="218" max="10" man="1"/>
    <brk id="241" max="10" man="1"/>
    <brk id="270" max="10" man="1"/>
  </rowBreaks>
  <extLst>
    <ext xmlns:x14="http://schemas.microsoft.com/office/spreadsheetml/2009/9/main" uri="{CCE6A557-97BC-4b89-ADB6-D9C93CAAB3DF}">
      <x14:dataValidations xmlns:xm="http://schemas.microsoft.com/office/excel/2006/main" xWindow="555" yWindow="535" count="8">
        <x14:dataValidation type="list" allowBlank="1" showInputMessage="1" showErrorMessage="1" xr:uid="{CEDEAE13-A335-451C-BD3B-F649CE5C7746}">
          <x14:formula1>
            <xm:f>Podatki!$A$40:$A$46</xm:f>
          </x14:formula1>
          <xm:sqref>D9:J9</xm:sqref>
        </x14:dataValidation>
        <x14:dataValidation type="list" allowBlank="1" showInputMessage="1" showErrorMessage="1" xr:uid="{CC322EB5-64EE-4AE2-9A1C-B2B211A7775E}">
          <x14:formula1>
            <xm:f>Podatki!$A$49:$A$52</xm:f>
          </x14:formula1>
          <xm:sqref>D10:J10</xm:sqref>
        </x14:dataValidation>
        <x14:dataValidation type="list" allowBlank="1" showInputMessage="1" showErrorMessage="1" xr:uid="{813BCBC3-ED65-4F9C-9FCA-7406584C584B}">
          <x14:formula1>
            <xm:f>Podatki!$O$14:$O$23</xm:f>
          </x14:formula1>
          <xm:sqref>B55:B66</xm:sqref>
        </x14:dataValidation>
        <x14:dataValidation type="list" allowBlank="1" showInputMessage="1" showErrorMessage="1" xr:uid="{E1A3035C-DF9A-4324-B832-BED3F429CE57}">
          <x14:formula1>
            <xm:f>Podatki!$O$26:$O$28</xm:f>
          </x14:formula1>
          <xm:sqref>H108 F76:F77 F115:F116 F109:F110</xm:sqref>
        </x14:dataValidation>
        <x14:dataValidation type="list" allowBlank="1" showInputMessage="1" showErrorMessage="1" xr:uid="{A7A7A02D-E31F-408F-8347-F24C6FE3D6A8}">
          <x14:formula1>
            <xm:f>Podatki!$T$14:$T$20</xm:f>
          </x14:formula1>
          <xm:sqref>B89:B98</xm:sqref>
        </x14:dataValidation>
        <x14:dataValidation type="list" allowBlank="1" showInputMessage="1" showErrorMessage="1" xr:uid="{95633C49-F4AA-4120-B861-A23AB668E0C8}">
          <x14:formula1>
            <xm:f>Podatki!$O$32:$O$38</xm:f>
          </x14:formula1>
          <xm:sqref>D227:D238 H227:H238 D246:D255 H246:H255</xm:sqref>
        </x14:dataValidation>
        <x14:dataValidation type="list" allowBlank="1" showInputMessage="1" showErrorMessage="1" xr:uid="{61BB6F06-17AB-4A01-9553-2811C13DA732}">
          <x14:formula1>
            <xm:f>Podatki!$Q$26:$Q$30</xm:f>
          </x14:formula1>
          <xm:sqref>F89:F98</xm:sqref>
        </x14:dataValidation>
        <x14:dataValidation type="list" allowBlank="1" showInputMessage="1" showErrorMessage="1" prompt="Počivališča na omrežju TEN-T so podana v zavihku &quot;23_ceste TEN-T&quot;" xr:uid="{9E1ED98D-54B1-4DDC-98A8-997ACC29475C}">
          <x14:formula1>
            <xm:f>Podatki!$Q$26:$Q$30</xm:f>
          </x14:formula1>
          <xm:sqref>F55:F66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74F21-F3DB-41B5-B4B0-B88563746C49}">
  <sheetPr filterMode="1">
    <tabColor indexed="41"/>
    <pageSetUpPr fitToPage="1"/>
  </sheetPr>
  <dimension ref="A1:P528"/>
  <sheetViews>
    <sheetView workbookViewId="0">
      <pane ySplit="1" topLeftCell="A4" activePane="bottomLeft" state="frozen"/>
      <selection pane="bottomLeft" activeCell="R142" sqref="R142"/>
      <selection activeCell="A248" sqref="A248"/>
    </sheetView>
  </sheetViews>
  <sheetFormatPr defaultRowHeight="11.25"/>
  <cols>
    <col min="1" max="1" width="5.42578125" style="223" customWidth="1"/>
    <col min="2" max="3" width="6.28515625" style="223" customWidth="1"/>
    <col min="4" max="4" width="35" style="223" customWidth="1"/>
    <col min="5" max="5" width="9.28515625" style="225" customWidth="1"/>
    <col min="6" max="7" width="8.42578125" style="223" customWidth="1"/>
    <col min="8" max="8" width="11.5703125" style="223" customWidth="1"/>
    <col min="9" max="9" width="8.42578125" style="223" customWidth="1"/>
    <col min="10" max="10" width="17.85546875" style="223" customWidth="1"/>
    <col min="11" max="11" width="9.140625" style="223"/>
    <col min="12" max="12" width="8.7109375" style="225" customWidth="1"/>
    <col min="13" max="13" width="6.7109375" style="223" customWidth="1"/>
    <col min="14" max="14" width="17.140625" style="223" customWidth="1"/>
    <col min="15" max="15" width="8.7109375" style="222" bestFit="1" customWidth="1"/>
    <col min="16" max="16" width="11.5703125" style="222" customWidth="1"/>
    <col min="17" max="256" width="9.140625" style="222"/>
    <col min="257" max="257" width="5.42578125" style="222" customWidth="1"/>
    <col min="258" max="259" width="6.28515625" style="222" customWidth="1"/>
    <col min="260" max="260" width="35" style="222" customWidth="1"/>
    <col min="261" max="261" width="9.28515625" style="222" customWidth="1"/>
    <col min="262" max="263" width="8.42578125" style="222" customWidth="1"/>
    <col min="264" max="264" width="11.5703125" style="222" customWidth="1"/>
    <col min="265" max="265" width="8.42578125" style="222" customWidth="1"/>
    <col min="266" max="266" width="17.85546875" style="222" customWidth="1"/>
    <col min="267" max="267" width="9.140625" style="222"/>
    <col min="268" max="268" width="8.7109375" style="222" customWidth="1"/>
    <col min="269" max="269" width="6.7109375" style="222" customWidth="1"/>
    <col min="270" max="270" width="17.140625" style="222" customWidth="1"/>
    <col min="271" max="271" width="8.7109375" style="222" bestFit="1" customWidth="1"/>
    <col min="272" max="272" width="11.5703125" style="222" customWidth="1"/>
    <col min="273" max="512" width="9.140625" style="222"/>
    <col min="513" max="513" width="5.42578125" style="222" customWidth="1"/>
    <col min="514" max="515" width="6.28515625" style="222" customWidth="1"/>
    <col min="516" max="516" width="35" style="222" customWidth="1"/>
    <col min="517" max="517" width="9.28515625" style="222" customWidth="1"/>
    <col min="518" max="519" width="8.42578125" style="222" customWidth="1"/>
    <col min="520" max="520" width="11.5703125" style="222" customWidth="1"/>
    <col min="521" max="521" width="8.42578125" style="222" customWidth="1"/>
    <col min="522" max="522" width="17.85546875" style="222" customWidth="1"/>
    <col min="523" max="523" width="9.140625" style="222"/>
    <col min="524" max="524" width="8.7109375" style="222" customWidth="1"/>
    <col min="525" max="525" width="6.7109375" style="222" customWidth="1"/>
    <col min="526" max="526" width="17.140625" style="222" customWidth="1"/>
    <col min="527" max="527" width="8.7109375" style="222" bestFit="1" customWidth="1"/>
    <col min="528" max="528" width="11.5703125" style="222" customWidth="1"/>
    <col min="529" max="768" width="9.140625" style="222"/>
    <col min="769" max="769" width="5.42578125" style="222" customWidth="1"/>
    <col min="770" max="771" width="6.28515625" style="222" customWidth="1"/>
    <col min="772" max="772" width="35" style="222" customWidth="1"/>
    <col min="773" max="773" width="9.28515625" style="222" customWidth="1"/>
    <col min="774" max="775" width="8.42578125" style="222" customWidth="1"/>
    <col min="776" max="776" width="11.5703125" style="222" customWidth="1"/>
    <col min="777" max="777" width="8.42578125" style="222" customWidth="1"/>
    <col min="778" max="778" width="17.85546875" style="222" customWidth="1"/>
    <col min="779" max="779" width="9.140625" style="222"/>
    <col min="780" max="780" width="8.7109375" style="222" customWidth="1"/>
    <col min="781" max="781" width="6.7109375" style="222" customWidth="1"/>
    <col min="782" max="782" width="17.140625" style="222" customWidth="1"/>
    <col min="783" max="783" width="8.7109375" style="222" bestFit="1" customWidth="1"/>
    <col min="784" max="784" width="11.5703125" style="222" customWidth="1"/>
    <col min="785" max="1024" width="9.140625" style="222"/>
    <col min="1025" max="1025" width="5.42578125" style="222" customWidth="1"/>
    <col min="1026" max="1027" width="6.28515625" style="222" customWidth="1"/>
    <col min="1028" max="1028" width="35" style="222" customWidth="1"/>
    <col min="1029" max="1029" width="9.28515625" style="222" customWidth="1"/>
    <col min="1030" max="1031" width="8.42578125" style="222" customWidth="1"/>
    <col min="1032" max="1032" width="11.5703125" style="222" customWidth="1"/>
    <col min="1033" max="1033" width="8.42578125" style="222" customWidth="1"/>
    <col min="1034" max="1034" width="17.85546875" style="222" customWidth="1"/>
    <col min="1035" max="1035" width="9.140625" style="222"/>
    <col min="1036" max="1036" width="8.7109375" style="222" customWidth="1"/>
    <col min="1037" max="1037" width="6.7109375" style="222" customWidth="1"/>
    <col min="1038" max="1038" width="17.140625" style="222" customWidth="1"/>
    <col min="1039" max="1039" width="8.7109375" style="222" bestFit="1" customWidth="1"/>
    <col min="1040" max="1040" width="11.5703125" style="222" customWidth="1"/>
    <col min="1041" max="1280" width="9.140625" style="222"/>
    <col min="1281" max="1281" width="5.42578125" style="222" customWidth="1"/>
    <col min="1282" max="1283" width="6.28515625" style="222" customWidth="1"/>
    <col min="1284" max="1284" width="35" style="222" customWidth="1"/>
    <col min="1285" max="1285" width="9.28515625" style="222" customWidth="1"/>
    <col min="1286" max="1287" width="8.42578125" style="222" customWidth="1"/>
    <col min="1288" max="1288" width="11.5703125" style="222" customWidth="1"/>
    <col min="1289" max="1289" width="8.42578125" style="222" customWidth="1"/>
    <col min="1290" max="1290" width="17.85546875" style="222" customWidth="1"/>
    <col min="1291" max="1291" width="9.140625" style="222"/>
    <col min="1292" max="1292" width="8.7109375" style="222" customWidth="1"/>
    <col min="1293" max="1293" width="6.7109375" style="222" customWidth="1"/>
    <col min="1294" max="1294" width="17.140625" style="222" customWidth="1"/>
    <col min="1295" max="1295" width="8.7109375" style="222" bestFit="1" customWidth="1"/>
    <col min="1296" max="1296" width="11.5703125" style="222" customWidth="1"/>
    <col min="1297" max="1536" width="9.140625" style="222"/>
    <col min="1537" max="1537" width="5.42578125" style="222" customWidth="1"/>
    <col min="1538" max="1539" width="6.28515625" style="222" customWidth="1"/>
    <col min="1540" max="1540" width="35" style="222" customWidth="1"/>
    <col min="1541" max="1541" width="9.28515625" style="222" customWidth="1"/>
    <col min="1542" max="1543" width="8.42578125" style="222" customWidth="1"/>
    <col min="1544" max="1544" width="11.5703125" style="222" customWidth="1"/>
    <col min="1545" max="1545" width="8.42578125" style="222" customWidth="1"/>
    <col min="1546" max="1546" width="17.85546875" style="222" customWidth="1"/>
    <col min="1547" max="1547" width="9.140625" style="222"/>
    <col min="1548" max="1548" width="8.7109375" style="222" customWidth="1"/>
    <col min="1549" max="1549" width="6.7109375" style="222" customWidth="1"/>
    <col min="1550" max="1550" width="17.140625" style="222" customWidth="1"/>
    <col min="1551" max="1551" width="8.7109375" style="222" bestFit="1" customWidth="1"/>
    <col min="1552" max="1552" width="11.5703125" style="222" customWidth="1"/>
    <col min="1553" max="1792" width="9.140625" style="222"/>
    <col min="1793" max="1793" width="5.42578125" style="222" customWidth="1"/>
    <col min="1794" max="1795" width="6.28515625" style="222" customWidth="1"/>
    <col min="1796" max="1796" width="35" style="222" customWidth="1"/>
    <col min="1797" max="1797" width="9.28515625" style="222" customWidth="1"/>
    <col min="1798" max="1799" width="8.42578125" style="222" customWidth="1"/>
    <col min="1800" max="1800" width="11.5703125" style="222" customWidth="1"/>
    <col min="1801" max="1801" width="8.42578125" style="222" customWidth="1"/>
    <col min="1802" max="1802" width="17.85546875" style="222" customWidth="1"/>
    <col min="1803" max="1803" width="9.140625" style="222"/>
    <col min="1804" max="1804" width="8.7109375" style="222" customWidth="1"/>
    <col min="1805" max="1805" width="6.7109375" style="222" customWidth="1"/>
    <col min="1806" max="1806" width="17.140625" style="222" customWidth="1"/>
    <col min="1807" max="1807" width="8.7109375" style="222" bestFit="1" customWidth="1"/>
    <col min="1808" max="1808" width="11.5703125" style="222" customWidth="1"/>
    <col min="1809" max="2048" width="9.140625" style="222"/>
    <col min="2049" max="2049" width="5.42578125" style="222" customWidth="1"/>
    <col min="2050" max="2051" width="6.28515625" style="222" customWidth="1"/>
    <col min="2052" max="2052" width="35" style="222" customWidth="1"/>
    <col min="2053" max="2053" width="9.28515625" style="222" customWidth="1"/>
    <col min="2054" max="2055" width="8.42578125" style="222" customWidth="1"/>
    <col min="2056" max="2056" width="11.5703125" style="222" customWidth="1"/>
    <col min="2057" max="2057" width="8.42578125" style="222" customWidth="1"/>
    <col min="2058" max="2058" width="17.85546875" style="222" customWidth="1"/>
    <col min="2059" max="2059" width="9.140625" style="222"/>
    <col min="2060" max="2060" width="8.7109375" style="222" customWidth="1"/>
    <col min="2061" max="2061" width="6.7109375" style="222" customWidth="1"/>
    <col min="2062" max="2062" width="17.140625" style="222" customWidth="1"/>
    <col min="2063" max="2063" width="8.7109375" style="222" bestFit="1" customWidth="1"/>
    <col min="2064" max="2064" width="11.5703125" style="222" customWidth="1"/>
    <col min="2065" max="2304" width="9.140625" style="222"/>
    <col min="2305" max="2305" width="5.42578125" style="222" customWidth="1"/>
    <col min="2306" max="2307" width="6.28515625" style="222" customWidth="1"/>
    <col min="2308" max="2308" width="35" style="222" customWidth="1"/>
    <col min="2309" max="2309" width="9.28515625" style="222" customWidth="1"/>
    <col min="2310" max="2311" width="8.42578125" style="222" customWidth="1"/>
    <col min="2312" max="2312" width="11.5703125" style="222" customWidth="1"/>
    <col min="2313" max="2313" width="8.42578125" style="222" customWidth="1"/>
    <col min="2314" max="2314" width="17.85546875" style="222" customWidth="1"/>
    <col min="2315" max="2315" width="9.140625" style="222"/>
    <col min="2316" max="2316" width="8.7109375" style="222" customWidth="1"/>
    <col min="2317" max="2317" width="6.7109375" style="222" customWidth="1"/>
    <col min="2318" max="2318" width="17.140625" style="222" customWidth="1"/>
    <col min="2319" max="2319" width="8.7109375" style="222" bestFit="1" customWidth="1"/>
    <col min="2320" max="2320" width="11.5703125" style="222" customWidth="1"/>
    <col min="2321" max="2560" width="9.140625" style="222"/>
    <col min="2561" max="2561" width="5.42578125" style="222" customWidth="1"/>
    <col min="2562" max="2563" width="6.28515625" style="222" customWidth="1"/>
    <col min="2564" max="2564" width="35" style="222" customWidth="1"/>
    <col min="2565" max="2565" width="9.28515625" style="222" customWidth="1"/>
    <col min="2566" max="2567" width="8.42578125" style="222" customWidth="1"/>
    <col min="2568" max="2568" width="11.5703125" style="222" customWidth="1"/>
    <col min="2569" max="2569" width="8.42578125" style="222" customWidth="1"/>
    <col min="2570" max="2570" width="17.85546875" style="222" customWidth="1"/>
    <col min="2571" max="2571" width="9.140625" style="222"/>
    <col min="2572" max="2572" width="8.7109375" style="222" customWidth="1"/>
    <col min="2573" max="2573" width="6.7109375" style="222" customWidth="1"/>
    <col min="2574" max="2574" width="17.140625" style="222" customWidth="1"/>
    <col min="2575" max="2575" width="8.7109375" style="222" bestFit="1" customWidth="1"/>
    <col min="2576" max="2576" width="11.5703125" style="222" customWidth="1"/>
    <col min="2577" max="2816" width="9.140625" style="222"/>
    <col min="2817" max="2817" width="5.42578125" style="222" customWidth="1"/>
    <col min="2818" max="2819" width="6.28515625" style="222" customWidth="1"/>
    <col min="2820" max="2820" width="35" style="222" customWidth="1"/>
    <col min="2821" max="2821" width="9.28515625" style="222" customWidth="1"/>
    <col min="2822" max="2823" width="8.42578125" style="222" customWidth="1"/>
    <col min="2824" max="2824" width="11.5703125" style="222" customWidth="1"/>
    <col min="2825" max="2825" width="8.42578125" style="222" customWidth="1"/>
    <col min="2826" max="2826" width="17.85546875" style="222" customWidth="1"/>
    <col min="2827" max="2827" width="9.140625" style="222"/>
    <col min="2828" max="2828" width="8.7109375" style="222" customWidth="1"/>
    <col min="2829" max="2829" width="6.7109375" style="222" customWidth="1"/>
    <col min="2830" max="2830" width="17.140625" style="222" customWidth="1"/>
    <col min="2831" max="2831" width="8.7109375" style="222" bestFit="1" customWidth="1"/>
    <col min="2832" max="2832" width="11.5703125" style="222" customWidth="1"/>
    <col min="2833" max="3072" width="9.140625" style="222"/>
    <col min="3073" max="3073" width="5.42578125" style="222" customWidth="1"/>
    <col min="3074" max="3075" width="6.28515625" style="222" customWidth="1"/>
    <col min="3076" max="3076" width="35" style="222" customWidth="1"/>
    <col min="3077" max="3077" width="9.28515625" style="222" customWidth="1"/>
    <col min="3078" max="3079" width="8.42578125" style="222" customWidth="1"/>
    <col min="3080" max="3080" width="11.5703125" style="222" customWidth="1"/>
    <col min="3081" max="3081" width="8.42578125" style="222" customWidth="1"/>
    <col min="3082" max="3082" width="17.85546875" style="222" customWidth="1"/>
    <col min="3083" max="3083" width="9.140625" style="222"/>
    <col min="3084" max="3084" width="8.7109375" style="222" customWidth="1"/>
    <col min="3085" max="3085" width="6.7109375" style="222" customWidth="1"/>
    <col min="3086" max="3086" width="17.140625" style="222" customWidth="1"/>
    <col min="3087" max="3087" width="8.7109375" style="222" bestFit="1" customWidth="1"/>
    <col min="3088" max="3088" width="11.5703125" style="222" customWidth="1"/>
    <col min="3089" max="3328" width="9.140625" style="222"/>
    <col min="3329" max="3329" width="5.42578125" style="222" customWidth="1"/>
    <col min="3330" max="3331" width="6.28515625" style="222" customWidth="1"/>
    <col min="3332" max="3332" width="35" style="222" customWidth="1"/>
    <col min="3333" max="3333" width="9.28515625" style="222" customWidth="1"/>
    <col min="3334" max="3335" width="8.42578125" style="222" customWidth="1"/>
    <col min="3336" max="3336" width="11.5703125" style="222" customWidth="1"/>
    <col min="3337" max="3337" width="8.42578125" style="222" customWidth="1"/>
    <col min="3338" max="3338" width="17.85546875" style="222" customWidth="1"/>
    <col min="3339" max="3339" width="9.140625" style="222"/>
    <col min="3340" max="3340" width="8.7109375" style="222" customWidth="1"/>
    <col min="3341" max="3341" width="6.7109375" style="222" customWidth="1"/>
    <col min="3342" max="3342" width="17.140625" style="222" customWidth="1"/>
    <col min="3343" max="3343" width="8.7109375" style="222" bestFit="1" customWidth="1"/>
    <col min="3344" max="3344" width="11.5703125" style="222" customWidth="1"/>
    <col min="3345" max="3584" width="9.140625" style="222"/>
    <col min="3585" max="3585" width="5.42578125" style="222" customWidth="1"/>
    <col min="3586" max="3587" width="6.28515625" style="222" customWidth="1"/>
    <col min="3588" max="3588" width="35" style="222" customWidth="1"/>
    <col min="3589" max="3589" width="9.28515625" style="222" customWidth="1"/>
    <col min="3590" max="3591" width="8.42578125" style="222" customWidth="1"/>
    <col min="3592" max="3592" width="11.5703125" style="222" customWidth="1"/>
    <col min="3593" max="3593" width="8.42578125" style="222" customWidth="1"/>
    <col min="3594" max="3594" width="17.85546875" style="222" customWidth="1"/>
    <col min="3595" max="3595" width="9.140625" style="222"/>
    <col min="3596" max="3596" width="8.7109375" style="222" customWidth="1"/>
    <col min="3597" max="3597" width="6.7109375" style="222" customWidth="1"/>
    <col min="3598" max="3598" width="17.140625" style="222" customWidth="1"/>
    <col min="3599" max="3599" width="8.7109375" style="222" bestFit="1" customWidth="1"/>
    <col min="3600" max="3600" width="11.5703125" style="222" customWidth="1"/>
    <col min="3601" max="3840" width="9.140625" style="222"/>
    <col min="3841" max="3841" width="5.42578125" style="222" customWidth="1"/>
    <col min="3842" max="3843" width="6.28515625" style="222" customWidth="1"/>
    <col min="3844" max="3844" width="35" style="222" customWidth="1"/>
    <col min="3845" max="3845" width="9.28515625" style="222" customWidth="1"/>
    <col min="3846" max="3847" width="8.42578125" style="222" customWidth="1"/>
    <col min="3848" max="3848" width="11.5703125" style="222" customWidth="1"/>
    <col min="3849" max="3849" width="8.42578125" style="222" customWidth="1"/>
    <col min="3850" max="3850" width="17.85546875" style="222" customWidth="1"/>
    <col min="3851" max="3851" width="9.140625" style="222"/>
    <col min="3852" max="3852" width="8.7109375" style="222" customWidth="1"/>
    <col min="3853" max="3853" width="6.7109375" style="222" customWidth="1"/>
    <col min="3854" max="3854" width="17.140625" style="222" customWidth="1"/>
    <col min="3855" max="3855" width="8.7109375" style="222" bestFit="1" customWidth="1"/>
    <col min="3856" max="3856" width="11.5703125" style="222" customWidth="1"/>
    <col min="3857" max="4096" width="9.140625" style="222"/>
    <col min="4097" max="4097" width="5.42578125" style="222" customWidth="1"/>
    <col min="4098" max="4099" width="6.28515625" style="222" customWidth="1"/>
    <col min="4100" max="4100" width="35" style="222" customWidth="1"/>
    <col min="4101" max="4101" width="9.28515625" style="222" customWidth="1"/>
    <col min="4102" max="4103" width="8.42578125" style="222" customWidth="1"/>
    <col min="4104" max="4104" width="11.5703125" style="222" customWidth="1"/>
    <col min="4105" max="4105" width="8.42578125" style="222" customWidth="1"/>
    <col min="4106" max="4106" width="17.85546875" style="222" customWidth="1"/>
    <col min="4107" max="4107" width="9.140625" style="222"/>
    <col min="4108" max="4108" width="8.7109375" style="222" customWidth="1"/>
    <col min="4109" max="4109" width="6.7109375" style="222" customWidth="1"/>
    <col min="4110" max="4110" width="17.140625" style="222" customWidth="1"/>
    <col min="4111" max="4111" width="8.7109375" style="222" bestFit="1" customWidth="1"/>
    <col min="4112" max="4112" width="11.5703125" style="222" customWidth="1"/>
    <col min="4113" max="4352" width="9.140625" style="222"/>
    <col min="4353" max="4353" width="5.42578125" style="222" customWidth="1"/>
    <col min="4354" max="4355" width="6.28515625" style="222" customWidth="1"/>
    <col min="4356" max="4356" width="35" style="222" customWidth="1"/>
    <col min="4357" max="4357" width="9.28515625" style="222" customWidth="1"/>
    <col min="4358" max="4359" width="8.42578125" style="222" customWidth="1"/>
    <col min="4360" max="4360" width="11.5703125" style="222" customWidth="1"/>
    <col min="4361" max="4361" width="8.42578125" style="222" customWidth="1"/>
    <col min="4362" max="4362" width="17.85546875" style="222" customWidth="1"/>
    <col min="4363" max="4363" width="9.140625" style="222"/>
    <col min="4364" max="4364" width="8.7109375" style="222" customWidth="1"/>
    <col min="4365" max="4365" width="6.7109375" style="222" customWidth="1"/>
    <col min="4366" max="4366" width="17.140625" style="222" customWidth="1"/>
    <col min="4367" max="4367" width="8.7109375" style="222" bestFit="1" customWidth="1"/>
    <col min="4368" max="4368" width="11.5703125" style="222" customWidth="1"/>
    <col min="4369" max="4608" width="9.140625" style="222"/>
    <col min="4609" max="4609" width="5.42578125" style="222" customWidth="1"/>
    <col min="4610" max="4611" width="6.28515625" style="222" customWidth="1"/>
    <col min="4612" max="4612" width="35" style="222" customWidth="1"/>
    <col min="4613" max="4613" width="9.28515625" style="222" customWidth="1"/>
    <col min="4614" max="4615" width="8.42578125" style="222" customWidth="1"/>
    <col min="4616" max="4616" width="11.5703125" style="222" customWidth="1"/>
    <col min="4617" max="4617" width="8.42578125" style="222" customWidth="1"/>
    <col min="4618" max="4618" width="17.85546875" style="222" customWidth="1"/>
    <col min="4619" max="4619" width="9.140625" style="222"/>
    <col min="4620" max="4620" width="8.7109375" style="222" customWidth="1"/>
    <col min="4621" max="4621" width="6.7109375" style="222" customWidth="1"/>
    <col min="4622" max="4622" width="17.140625" style="222" customWidth="1"/>
    <col min="4623" max="4623" width="8.7109375" style="222" bestFit="1" customWidth="1"/>
    <col min="4624" max="4624" width="11.5703125" style="222" customWidth="1"/>
    <col min="4625" max="4864" width="9.140625" style="222"/>
    <col min="4865" max="4865" width="5.42578125" style="222" customWidth="1"/>
    <col min="4866" max="4867" width="6.28515625" style="222" customWidth="1"/>
    <col min="4868" max="4868" width="35" style="222" customWidth="1"/>
    <col min="4869" max="4869" width="9.28515625" style="222" customWidth="1"/>
    <col min="4870" max="4871" width="8.42578125" style="222" customWidth="1"/>
    <col min="4872" max="4872" width="11.5703125" style="222" customWidth="1"/>
    <col min="4873" max="4873" width="8.42578125" style="222" customWidth="1"/>
    <col min="4874" max="4874" width="17.85546875" style="222" customWidth="1"/>
    <col min="4875" max="4875" width="9.140625" style="222"/>
    <col min="4876" max="4876" width="8.7109375" style="222" customWidth="1"/>
    <col min="4877" max="4877" width="6.7109375" style="222" customWidth="1"/>
    <col min="4878" max="4878" width="17.140625" style="222" customWidth="1"/>
    <col min="4879" max="4879" width="8.7109375" style="222" bestFit="1" customWidth="1"/>
    <col min="4880" max="4880" width="11.5703125" style="222" customWidth="1"/>
    <col min="4881" max="5120" width="9.140625" style="222"/>
    <col min="5121" max="5121" width="5.42578125" style="222" customWidth="1"/>
    <col min="5122" max="5123" width="6.28515625" style="222" customWidth="1"/>
    <col min="5124" max="5124" width="35" style="222" customWidth="1"/>
    <col min="5125" max="5125" width="9.28515625" style="222" customWidth="1"/>
    <col min="5126" max="5127" width="8.42578125" style="222" customWidth="1"/>
    <col min="5128" max="5128" width="11.5703125" style="222" customWidth="1"/>
    <col min="5129" max="5129" width="8.42578125" style="222" customWidth="1"/>
    <col min="5130" max="5130" width="17.85546875" style="222" customWidth="1"/>
    <col min="5131" max="5131" width="9.140625" style="222"/>
    <col min="5132" max="5132" width="8.7109375" style="222" customWidth="1"/>
    <col min="5133" max="5133" width="6.7109375" style="222" customWidth="1"/>
    <col min="5134" max="5134" width="17.140625" style="222" customWidth="1"/>
    <col min="5135" max="5135" width="8.7109375" style="222" bestFit="1" customWidth="1"/>
    <col min="5136" max="5136" width="11.5703125" style="222" customWidth="1"/>
    <col min="5137" max="5376" width="9.140625" style="222"/>
    <col min="5377" max="5377" width="5.42578125" style="222" customWidth="1"/>
    <col min="5378" max="5379" width="6.28515625" style="222" customWidth="1"/>
    <col min="5380" max="5380" width="35" style="222" customWidth="1"/>
    <col min="5381" max="5381" width="9.28515625" style="222" customWidth="1"/>
    <col min="5382" max="5383" width="8.42578125" style="222" customWidth="1"/>
    <col min="5384" max="5384" width="11.5703125" style="222" customWidth="1"/>
    <col min="5385" max="5385" width="8.42578125" style="222" customWidth="1"/>
    <col min="5386" max="5386" width="17.85546875" style="222" customWidth="1"/>
    <col min="5387" max="5387" width="9.140625" style="222"/>
    <col min="5388" max="5388" width="8.7109375" style="222" customWidth="1"/>
    <col min="5389" max="5389" width="6.7109375" style="222" customWidth="1"/>
    <col min="5390" max="5390" width="17.140625" style="222" customWidth="1"/>
    <col min="5391" max="5391" width="8.7109375" style="222" bestFit="1" customWidth="1"/>
    <col min="5392" max="5392" width="11.5703125" style="222" customWidth="1"/>
    <col min="5393" max="5632" width="9.140625" style="222"/>
    <col min="5633" max="5633" width="5.42578125" style="222" customWidth="1"/>
    <col min="5634" max="5635" width="6.28515625" style="222" customWidth="1"/>
    <col min="5636" max="5636" width="35" style="222" customWidth="1"/>
    <col min="5637" max="5637" width="9.28515625" style="222" customWidth="1"/>
    <col min="5638" max="5639" width="8.42578125" style="222" customWidth="1"/>
    <col min="5640" max="5640" width="11.5703125" style="222" customWidth="1"/>
    <col min="5641" max="5641" width="8.42578125" style="222" customWidth="1"/>
    <col min="5642" max="5642" width="17.85546875" style="222" customWidth="1"/>
    <col min="5643" max="5643" width="9.140625" style="222"/>
    <col min="5644" max="5644" width="8.7109375" style="222" customWidth="1"/>
    <col min="5645" max="5645" width="6.7109375" style="222" customWidth="1"/>
    <col min="5646" max="5646" width="17.140625" style="222" customWidth="1"/>
    <col min="5647" max="5647" width="8.7109375" style="222" bestFit="1" customWidth="1"/>
    <col min="5648" max="5648" width="11.5703125" style="222" customWidth="1"/>
    <col min="5649" max="5888" width="9.140625" style="222"/>
    <col min="5889" max="5889" width="5.42578125" style="222" customWidth="1"/>
    <col min="5890" max="5891" width="6.28515625" style="222" customWidth="1"/>
    <col min="5892" max="5892" width="35" style="222" customWidth="1"/>
    <col min="5893" max="5893" width="9.28515625" style="222" customWidth="1"/>
    <col min="5894" max="5895" width="8.42578125" style="222" customWidth="1"/>
    <col min="5896" max="5896" width="11.5703125" style="222" customWidth="1"/>
    <col min="5897" max="5897" width="8.42578125" style="222" customWidth="1"/>
    <col min="5898" max="5898" width="17.85546875" style="222" customWidth="1"/>
    <col min="5899" max="5899" width="9.140625" style="222"/>
    <col min="5900" max="5900" width="8.7109375" style="222" customWidth="1"/>
    <col min="5901" max="5901" width="6.7109375" style="222" customWidth="1"/>
    <col min="5902" max="5902" width="17.140625" style="222" customWidth="1"/>
    <col min="5903" max="5903" width="8.7109375" style="222" bestFit="1" customWidth="1"/>
    <col min="5904" max="5904" width="11.5703125" style="222" customWidth="1"/>
    <col min="5905" max="6144" width="9.140625" style="222"/>
    <col min="6145" max="6145" width="5.42578125" style="222" customWidth="1"/>
    <col min="6146" max="6147" width="6.28515625" style="222" customWidth="1"/>
    <col min="6148" max="6148" width="35" style="222" customWidth="1"/>
    <col min="6149" max="6149" width="9.28515625" style="222" customWidth="1"/>
    <col min="6150" max="6151" width="8.42578125" style="222" customWidth="1"/>
    <col min="6152" max="6152" width="11.5703125" style="222" customWidth="1"/>
    <col min="6153" max="6153" width="8.42578125" style="222" customWidth="1"/>
    <col min="6154" max="6154" width="17.85546875" style="222" customWidth="1"/>
    <col min="6155" max="6155" width="9.140625" style="222"/>
    <col min="6156" max="6156" width="8.7109375" style="222" customWidth="1"/>
    <col min="6157" max="6157" width="6.7109375" style="222" customWidth="1"/>
    <col min="6158" max="6158" width="17.140625" style="222" customWidth="1"/>
    <col min="6159" max="6159" width="8.7109375" style="222" bestFit="1" customWidth="1"/>
    <col min="6160" max="6160" width="11.5703125" style="222" customWidth="1"/>
    <col min="6161" max="6400" width="9.140625" style="222"/>
    <col min="6401" max="6401" width="5.42578125" style="222" customWidth="1"/>
    <col min="6402" max="6403" width="6.28515625" style="222" customWidth="1"/>
    <col min="6404" max="6404" width="35" style="222" customWidth="1"/>
    <col min="6405" max="6405" width="9.28515625" style="222" customWidth="1"/>
    <col min="6406" max="6407" width="8.42578125" style="222" customWidth="1"/>
    <col min="6408" max="6408" width="11.5703125" style="222" customWidth="1"/>
    <col min="6409" max="6409" width="8.42578125" style="222" customWidth="1"/>
    <col min="6410" max="6410" width="17.85546875" style="222" customWidth="1"/>
    <col min="6411" max="6411" width="9.140625" style="222"/>
    <col min="6412" max="6412" width="8.7109375" style="222" customWidth="1"/>
    <col min="6413" max="6413" width="6.7109375" style="222" customWidth="1"/>
    <col min="6414" max="6414" width="17.140625" style="222" customWidth="1"/>
    <col min="6415" max="6415" width="8.7109375" style="222" bestFit="1" customWidth="1"/>
    <col min="6416" max="6416" width="11.5703125" style="222" customWidth="1"/>
    <col min="6417" max="6656" width="9.140625" style="222"/>
    <col min="6657" max="6657" width="5.42578125" style="222" customWidth="1"/>
    <col min="6658" max="6659" width="6.28515625" style="222" customWidth="1"/>
    <col min="6660" max="6660" width="35" style="222" customWidth="1"/>
    <col min="6661" max="6661" width="9.28515625" style="222" customWidth="1"/>
    <col min="6662" max="6663" width="8.42578125" style="222" customWidth="1"/>
    <col min="6664" max="6664" width="11.5703125" style="222" customWidth="1"/>
    <col min="6665" max="6665" width="8.42578125" style="222" customWidth="1"/>
    <col min="6666" max="6666" width="17.85546875" style="222" customWidth="1"/>
    <col min="6667" max="6667" width="9.140625" style="222"/>
    <col min="6668" max="6668" width="8.7109375" style="222" customWidth="1"/>
    <col min="6669" max="6669" width="6.7109375" style="222" customWidth="1"/>
    <col min="6670" max="6670" width="17.140625" style="222" customWidth="1"/>
    <col min="6671" max="6671" width="8.7109375" style="222" bestFit="1" customWidth="1"/>
    <col min="6672" max="6672" width="11.5703125" style="222" customWidth="1"/>
    <col min="6673" max="6912" width="9.140625" style="222"/>
    <col min="6913" max="6913" width="5.42578125" style="222" customWidth="1"/>
    <col min="6914" max="6915" width="6.28515625" style="222" customWidth="1"/>
    <col min="6916" max="6916" width="35" style="222" customWidth="1"/>
    <col min="6917" max="6917" width="9.28515625" style="222" customWidth="1"/>
    <col min="6918" max="6919" width="8.42578125" style="222" customWidth="1"/>
    <col min="6920" max="6920" width="11.5703125" style="222" customWidth="1"/>
    <col min="6921" max="6921" width="8.42578125" style="222" customWidth="1"/>
    <col min="6922" max="6922" width="17.85546875" style="222" customWidth="1"/>
    <col min="6923" max="6923" width="9.140625" style="222"/>
    <col min="6924" max="6924" width="8.7109375" style="222" customWidth="1"/>
    <col min="6925" max="6925" width="6.7109375" style="222" customWidth="1"/>
    <col min="6926" max="6926" width="17.140625" style="222" customWidth="1"/>
    <col min="6927" max="6927" width="8.7109375" style="222" bestFit="1" customWidth="1"/>
    <col min="6928" max="6928" width="11.5703125" style="222" customWidth="1"/>
    <col min="6929" max="7168" width="9.140625" style="222"/>
    <col min="7169" max="7169" width="5.42578125" style="222" customWidth="1"/>
    <col min="7170" max="7171" width="6.28515625" style="222" customWidth="1"/>
    <col min="7172" max="7172" width="35" style="222" customWidth="1"/>
    <col min="7173" max="7173" width="9.28515625" style="222" customWidth="1"/>
    <col min="7174" max="7175" width="8.42578125" style="222" customWidth="1"/>
    <col min="7176" max="7176" width="11.5703125" style="222" customWidth="1"/>
    <col min="7177" max="7177" width="8.42578125" style="222" customWidth="1"/>
    <col min="7178" max="7178" width="17.85546875" style="222" customWidth="1"/>
    <col min="7179" max="7179" width="9.140625" style="222"/>
    <col min="7180" max="7180" width="8.7109375" style="222" customWidth="1"/>
    <col min="7181" max="7181" width="6.7109375" style="222" customWidth="1"/>
    <col min="7182" max="7182" width="17.140625" style="222" customWidth="1"/>
    <col min="7183" max="7183" width="8.7109375" style="222" bestFit="1" customWidth="1"/>
    <col min="7184" max="7184" width="11.5703125" style="222" customWidth="1"/>
    <col min="7185" max="7424" width="9.140625" style="222"/>
    <col min="7425" max="7425" width="5.42578125" style="222" customWidth="1"/>
    <col min="7426" max="7427" width="6.28515625" style="222" customWidth="1"/>
    <col min="7428" max="7428" width="35" style="222" customWidth="1"/>
    <col min="7429" max="7429" width="9.28515625" style="222" customWidth="1"/>
    <col min="7430" max="7431" width="8.42578125" style="222" customWidth="1"/>
    <col min="7432" max="7432" width="11.5703125" style="222" customWidth="1"/>
    <col min="7433" max="7433" width="8.42578125" style="222" customWidth="1"/>
    <col min="7434" max="7434" width="17.85546875" style="222" customWidth="1"/>
    <col min="7435" max="7435" width="9.140625" style="222"/>
    <col min="7436" max="7436" width="8.7109375" style="222" customWidth="1"/>
    <col min="7437" max="7437" width="6.7109375" style="222" customWidth="1"/>
    <col min="7438" max="7438" width="17.140625" style="222" customWidth="1"/>
    <col min="7439" max="7439" width="8.7109375" style="222" bestFit="1" customWidth="1"/>
    <col min="7440" max="7440" width="11.5703125" style="222" customWidth="1"/>
    <col min="7441" max="7680" width="9.140625" style="222"/>
    <col min="7681" max="7681" width="5.42578125" style="222" customWidth="1"/>
    <col min="7682" max="7683" width="6.28515625" style="222" customWidth="1"/>
    <col min="7684" max="7684" width="35" style="222" customWidth="1"/>
    <col min="7685" max="7685" width="9.28515625" style="222" customWidth="1"/>
    <col min="7686" max="7687" width="8.42578125" style="222" customWidth="1"/>
    <col min="7688" max="7688" width="11.5703125" style="222" customWidth="1"/>
    <col min="7689" max="7689" width="8.42578125" style="222" customWidth="1"/>
    <col min="7690" max="7690" width="17.85546875" style="222" customWidth="1"/>
    <col min="7691" max="7691" width="9.140625" style="222"/>
    <col min="7692" max="7692" width="8.7109375" style="222" customWidth="1"/>
    <col min="7693" max="7693" width="6.7109375" style="222" customWidth="1"/>
    <col min="7694" max="7694" width="17.140625" style="222" customWidth="1"/>
    <col min="7695" max="7695" width="8.7109375" style="222" bestFit="1" customWidth="1"/>
    <col min="7696" max="7696" width="11.5703125" style="222" customWidth="1"/>
    <col min="7697" max="7936" width="9.140625" style="222"/>
    <col min="7937" max="7937" width="5.42578125" style="222" customWidth="1"/>
    <col min="7938" max="7939" width="6.28515625" style="222" customWidth="1"/>
    <col min="7940" max="7940" width="35" style="222" customWidth="1"/>
    <col min="7941" max="7941" width="9.28515625" style="222" customWidth="1"/>
    <col min="7942" max="7943" width="8.42578125" style="222" customWidth="1"/>
    <col min="7944" max="7944" width="11.5703125" style="222" customWidth="1"/>
    <col min="7945" max="7945" width="8.42578125" style="222" customWidth="1"/>
    <col min="7946" max="7946" width="17.85546875" style="222" customWidth="1"/>
    <col min="7947" max="7947" width="9.140625" style="222"/>
    <col min="7948" max="7948" width="8.7109375" style="222" customWidth="1"/>
    <col min="7949" max="7949" width="6.7109375" style="222" customWidth="1"/>
    <col min="7950" max="7950" width="17.140625" style="222" customWidth="1"/>
    <col min="7951" max="7951" width="8.7109375" style="222" bestFit="1" customWidth="1"/>
    <col min="7952" max="7952" width="11.5703125" style="222" customWidth="1"/>
    <col min="7953" max="8192" width="9.140625" style="222"/>
    <col min="8193" max="8193" width="5.42578125" style="222" customWidth="1"/>
    <col min="8194" max="8195" width="6.28515625" style="222" customWidth="1"/>
    <col min="8196" max="8196" width="35" style="222" customWidth="1"/>
    <col min="8197" max="8197" width="9.28515625" style="222" customWidth="1"/>
    <col min="8198" max="8199" width="8.42578125" style="222" customWidth="1"/>
    <col min="8200" max="8200" width="11.5703125" style="222" customWidth="1"/>
    <col min="8201" max="8201" width="8.42578125" style="222" customWidth="1"/>
    <col min="8202" max="8202" width="17.85546875" style="222" customWidth="1"/>
    <col min="8203" max="8203" width="9.140625" style="222"/>
    <col min="8204" max="8204" width="8.7109375" style="222" customWidth="1"/>
    <col min="8205" max="8205" width="6.7109375" style="222" customWidth="1"/>
    <col min="8206" max="8206" width="17.140625" style="222" customWidth="1"/>
    <col min="8207" max="8207" width="8.7109375" style="222" bestFit="1" customWidth="1"/>
    <col min="8208" max="8208" width="11.5703125" style="222" customWidth="1"/>
    <col min="8209" max="8448" width="9.140625" style="222"/>
    <col min="8449" max="8449" width="5.42578125" style="222" customWidth="1"/>
    <col min="8450" max="8451" width="6.28515625" style="222" customWidth="1"/>
    <col min="8452" max="8452" width="35" style="222" customWidth="1"/>
    <col min="8453" max="8453" width="9.28515625" style="222" customWidth="1"/>
    <col min="8454" max="8455" width="8.42578125" style="222" customWidth="1"/>
    <col min="8456" max="8456" width="11.5703125" style="222" customWidth="1"/>
    <col min="8457" max="8457" width="8.42578125" style="222" customWidth="1"/>
    <col min="8458" max="8458" width="17.85546875" style="222" customWidth="1"/>
    <col min="8459" max="8459" width="9.140625" style="222"/>
    <col min="8460" max="8460" width="8.7109375" style="222" customWidth="1"/>
    <col min="8461" max="8461" width="6.7109375" style="222" customWidth="1"/>
    <col min="8462" max="8462" width="17.140625" style="222" customWidth="1"/>
    <col min="8463" max="8463" width="8.7109375" style="222" bestFit="1" customWidth="1"/>
    <col min="8464" max="8464" width="11.5703125" style="222" customWidth="1"/>
    <col min="8465" max="8704" width="9.140625" style="222"/>
    <col min="8705" max="8705" width="5.42578125" style="222" customWidth="1"/>
    <col min="8706" max="8707" width="6.28515625" style="222" customWidth="1"/>
    <col min="8708" max="8708" width="35" style="222" customWidth="1"/>
    <col min="8709" max="8709" width="9.28515625" style="222" customWidth="1"/>
    <col min="8710" max="8711" width="8.42578125" style="222" customWidth="1"/>
    <col min="8712" max="8712" width="11.5703125" style="222" customWidth="1"/>
    <col min="8713" max="8713" width="8.42578125" style="222" customWidth="1"/>
    <col min="8714" max="8714" width="17.85546875" style="222" customWidth="1"/>
    <col min="8715" max="8715" width="9.140625" style="222"/>
    <col min="8716" max="8716" width="8.7109375" style="222" customWidth="1"/>
    <col min="8717" max="8717" width="6.7109375" style="222" customWidth="1"/>
    <col min="8718" max="8718" width="17.140625" style="222" customWidth="1"/>
    <col min="8719" max="8719" width="8.7109375" style="222" bestFit="1" customWidth="1"/>
    <col min="8720" max="8720" width="11.5703125" style="222" customWidth="1"/>
    <col min="8721" max="8960" width="9.140625" style="222"/>
    <col min="8961" max="8961" width="5.42578125" style="222" customWidth="1"/>
    <col min="8962" max="8963" width="6.28515625" style="222" customWidth="1"/>
    <col min="8964" max="8964" width="35" style="222" customWidth="1"/>
    <col min="8965" max="8965" width="9.28515625" style="222" customWidth="1"/>
    <col min="8966" max="8967" width="8.42578125" style="222" customWidth="1"/>
    <col min="8968" max="8968" width="11.5703125" style="222" customWidth="1"/>
    <col min="8969" max="8969" width="8.42578125" style="222" customWidth="1"/>
    <col min="8970" max="8970" width="17.85546875" style="222" customWidth="1"/>
    <col min="8971" max="8971" width="9.140625" style="222"/>
    <col min="8972" max="8972" width="8.7109375" style="222" customWidth="1"/>
    <col min="8973" max="8973" width="6.7109375" style="222" customWidth="1"/>
    <col min="8974" max="8974" width="17.140625" style="222" customWidth="1"/>
    <col min="8975" max="8975" width="8.7109375" style="222" bestFit="1" customWidth="1"/>
    <col min="8976" max="8976" width="11.5703125" style="222" customWidth="1"/>
    <col min="8977" max="9216" width="9.140625" style="222"/>
    <col min="9217" max="9217" width="5.42578125" style="222" customWidth="1"/>
    <col min="9218" max="9219" width="6.28515625" style="222" customWidth="1"/>
    <col min="9220" max="9220" width="35" style="222" customWidth="1"/>
    <col min="9221" max="9221" width="9.28515625" style="222" customWidth="1"/>
    <col min="9222" max="9223" width="8.42578125" style="222" customWidth="1"/>
    <col min="9224" max="9224" width="11.5703125" style="222" customWidth="1"/>
    <col min="9225" max="9225" width="8.42578125" style="222" customWidth="1"/>
    <col min="9226" max="9226" width="17.85546875" style="222" customWidth="1"/>
    <col min="9227" max="9227" width="9.140625" style="222"/>
    <col min="9228" max="9228" width="8.7109375" style="222" customWidth="1"/>
    <col min="9229" max="9229" width="6.7109375" style="222" customWidth="1"/>
    <col min="9230" max="9230" width="17.140625" style="222" customWidth="1"/>
    <col min="9231" max="9231" width="8.7109375" style="222" bestFit="1" customWidth="1"/>
    <col min="9232" max="9232" width="11.5703125" style="222" customWidth="1"/>
    <col min="9233" max="9472" width="9.140625" style="222"/>
    <col min="9473" max="9473" width="5.42578125" style="222" customWidth="1"/>
    <col min="9474" max="9475" width="6.28515625" style="222" customWidth="1"/>
    <col min="9476" max="9476" width="35" style="222" customWidth="1"/>
    <col min="9477" max="9477" width="9.28515625" style="222" customWidth="1"/>
    <col min="9478" max="9479" width="8.42578125" style="222" customWidth="1"/>
    <col min="9480" max="9480" width="11.5703125" style="222" customWidth="1"/>
    <col min="9481" max="9481" width="8.42578125" style="222" customWidth="1"/>
    <col min="9482" max="9482" width="17.85546875" style="222" customWidth="1"/>
    <col min="9483" max="9483" width="9.140625" style="222"/>
    <col min="9484" max="9484" width="8.7109375" style="222" customWidth="1"/>
    <col min="9485" max="9485" width="6.7109375" style="222" customWidth="1"/>
    <col min="9486" max="9486" width="17.140625" style="222" customWidth="1"/>
    <col min="9487" max="9487" width="8.7109375" style="222" bestFit="1" customWidth="1"/>
    <col min="9488" max="9488" width="11.5703125" style="222" customWidth="1"/>
    <col min="9489" max="9728" width="9.140625" style="222"/>
    <col min="9729" max="9729" width="5.42578125" style="222" customWidth="1"/>
    <col min="9730" max="9731" width="6.28515625" style="222" customWidth="1"/>
    <col min="9732" max="9732" width="35" style="222" customWidth="1"/>
    <col min="9733" max="9733" width="9.28515625" style="222" customWidth="1"/>
    <col min="9734" max="9735" width="8.42578125" style="222" customWidth="1"/>
    <col min="9736" max="9736" width="11.5703125" style="222" customWidth="1"/>
    <col min="9737" max="9737" width="8.42578125" style="222" customWidth="1"/>
    <col min="9738" max="9738" width="17.85546875" style="222" customWidth="1"/>
    <col min="9739" max="9739" width="9.140625" style="222"/>
    <col min="9740" max="9740" width="8.7109375" style="222" customWidth="1"/>
    <col min="9741" max="9741" width="6.7109375" style="222" customWidth="1"/>
    <col min="9742" max="9742" width="17.140625" style="222" customWidth="1"/>
    <col min="9743" max="9743" width="8.7109375" style="222" bestFit="1" customWidth="1"/>
    <col min="9744" max="9744" width="11.5703125" style="222" customWidth="1"/>
    <col min="9745" max="9984" width="9.140625" style="222"/>
    <col min="9985" max="9985" width="5.42578125" style="222" customWidth="1"/>
    <col min="9986" max="9987" width="6.28515625" style="222" customWidth="1"/>
    <col min="9988" max="9988" width="35" style="222" customWidth="1"/>
    <col min="9989" max="9989" width="9.28515625" style="222" customWidth="1"/>
    <col min="9990" max="9991" width="8.42578125" style="222" customWidth="1"/>
    <col min="9992" max="9992" width="11.5703125" style="222" customWidth="1"/>
    <col min="9993" max="9993" width="8.42578125" style="222" customWidth="1"/>
    <col min="9994" max="9994" width="17.85546875" style="222" customWidth="1"/>
    <col min="9995" max="9995" width="9.140625" style="222"/>
    <col min="9996" max="9996" width="8.7109375" style="222" customWidth="1"/>
    <col min="9997" max="9997" width="6.7109375" style="222" customWidth="1"/>
    <col min="9998" max="9998" width="17.140625" style="222" customWidth="1"/>
    <col min="9999" max="9999" width="8.7109375" style="222" bestFit="1" customWidth="1"/>
    <col min="10000" max="10000" width="11.5703125" style="222" customWidth="1"/>
    <col min="10001" max="10240" width="9.140625" style="222"/>
    <col min="10241" max="10241" width="5.42578125" style="222" customWidth="1"/>
    <col min="10242" max="10243" width="6.28515625" style="222" customWidth="1"/>
    <col min="10244" max="10244" width="35" style="222" customWidth="1"/>
    <col min="10245" max="10245" width="9.28515625" style="222" customWidth="1"/>
    <col min="10246" max="10247" width="8.42578125" style="222" customWidth="1"/>
    <col min="10248" max="10248" width="11.5703125" style="222" customWidth="1"/>
    <col min="10249" max="10249" width="8.42578125" style="222" customWidth="1"/>
    <col min="10250" max="10250" width="17.85546875" style="222" customWidth="1"/>
    <col min="10251" max="10251" width="9.140625" style="222"/>
    <col min="10252" max="10252" width="8.7109375" style="222" customWidth="1"/>
    <col min="10253" max="10253" width="6.7109375" style="222" customWidth="1"/>
    <col min="10254" max="10254" width="17.140625" style="222" customWidth="1"/>
    <col min="10255" max="10255" width="8.7109375" style="222" bestFit="1" customWidth="1"/>
    <col min="10256" max="10256" width="11.5703125" style="222" customWidth="1"/>
    <col min="10257" max="10496" width="9.140625" style="222"/>
    <col min="10497" max="10497" width="5.42578125" style="222" customWidth="1"/>
    <col min="10498" max="10499" width="6.28515625" style="222" customWidth="1"/>
    <col min="10500" max="10500" width="35" style="222" customWidth="1"/>
    <col min="10501" max="10501" width="9.28515625" style="222" customWidth="1"/>
    <col min="10502" max="10503" width="8.42578125" style="222" customWidth="1"/>
    <col min="10504" max="10504" width="11.5703125" style="222" customWidth="1"/>
    <col min="10505" max="10505" width="8.42578125" style="222" customWidth="1"/>
    <col min="10506" max="10506" width="17.85546875" style="222" customWidth="1"/>
    <col min="10507" max="10507" width="9.140625" style="222"/>
    <col min="10508" max="10508" width="8.7109375" style="222" customWidth="1"/>
    <col min="10509" max="10509" width="6.7109375" style="222" customWidth="1"/>
    <col min="10510" max="10510" width="17.140625" style="222" customWidth="1"/>
    <col min="10511" max="10511" width="8.7109375" style="222" bestFit="1" customWidth="1"/>
    <col min="10512" max="10512" width="11.5703125" style="222" customWidth="1"/>
    <col min="10513" max="10752" width="9.140625" style="222"/>
    <col min="10753" max="10753" width="5.42578125" style="222" customWidth="1"/>
    <col min="10754" max="10755" width="6.28515625" style="222" customWidth="1"/>
    <col min="10756" max="10756" width="35" style="222" customWidth="1"/>
    <col min="10757" max="10757" width="9.28515625" style="222" customWidth="1"/>
    <col min="10758" max="10759" width="8.42578125" style="222" customWidth="1"/>
    <col min="10760" max="10760" width="11.5703125" style="222" customWidth="1"/>
    <col min="10761" max="10761" width="8.42578125" style="222" customWidth="1"/>
    <col min="10762" max="10762" width="17.85546875" style="222" customWidth="1"/>
    <col min="10763" max="10763" width="9.140625" style="222"/>
    <col min="10764" max="10764" width="8.7109375" style="222" customWidth="1"/>
    <col min="10765" max="10765" width="6.7109375" style="222" customWidth="1"/>
    <col min="10766" max="10766" width="17.140625" style="222" customWidth="1"/>
    <col min="10767" max="10767" width="8.7109375" style="222" bestFit="1" customWidth="1"/>
    <col min="10768" max="10768" width="11.5703125" style="222" customWidth="1"/>
    <col min="10769" max="11008" width="9.140625" style="222"/>
    <col min="11009" max="11009" width="5.42578125" style="222" customWidth="1"/>
    <col min="11010" max="11011" width="6.28515625" style="222" customWidth="1"/>
    <col min="11012" max="11012" width="35" style="222" customWidth="1"/>
    <col min="11013" max="11013" width="9.28515625" style="222" customWidth="1"/>
    <col min="11014" max="11015" width="8.42578125" style="222" customWidth="1"/>
    <col min="11016" max="11016" width="11.5703125" style="222" customWidth="1"/>
    <col min="11017" max="11017" width="8.42578125" style="222" customWidth="1"/>
    <col min="11018" max="11018" width="17.85546875" style="222" customWidth="1"/>
    <col min="11019" max="11019" width="9.140625" style="222"/>
    <col min="11020" max="11020" width="8.7109375" style="222" customWidth="1"/>
    <col min="11021" max="11021" width="6.7109375" style="222" customWidth="1"/>
    <col min="11022" max="11022" width="17.140625" style="222" customWidth="1"/>
    <col min="11023" max="11023" width="8.7109375" style="222" bestFit="1" customWidth="1"/>
    <col min="11024" max="11024" width="11.5703125" style="222" customWidth="1"/>
    <col min="11025" max="11264" width="9.140625" style="222"/>
    <col min="11265" max="11265" width="5.42578125" style="222" customWidth="1"/>
    <col min="11266" max="11267" width="6.28515625" style="222" customWidth="1"/>
    <col min="11268" max="11268" width="35" style="222" customWidth="1"/>
    <col min="11269" max="11269" width="9.28515625" style="222" customWidth="1"/>
    <col min="11270" max="11271" width="8.42578125" style="222" customWidth="1"/>
    <col min="11272" max="11272" width="11.5703125" style="222" customWidth="1"/>
    <col min="11273" max="11273" width="8.42578125" style="222" customWidth="1"/>
    <col min="11274" max="11274" width="17.85546875" style="222" customWidth="1"/>
    <col min="11275" max="11275" width="9.140625" style="222"/>
    <col min="11276" max="11276" width="8.7109375" style="222" customWidth="1"/>
    <col min="11277" max="11277" width="6.7109375" style="222" customWidth="1"/>
    <col min="11278" max="11278" width="17.140625" style="222" customWidth="1"/>
    <col min="11279" max="11279" width="8.7109375" style="222" bestFit="1" customWidth="1"/>
    <col min="11280" max="11280" width="11.5703125" style="222" customWidth="1"/>
    <col min="11281" max="11520" width="9.140625" style="222"/>
    <col min="11521" max="11521" width="5.42578125" style="222" customWidth="1"/>
    <col min="11522" max="11523" width="6.28515625" style="222" customWidth="1"/>
    <col min="11524" max="11524" width="35" style="222" customWidth="1"/>
    <col min="11525" max="11525" width="9.28515625" style="222" customWidth="1"/>
    <col min="11526" max="11527" width="8.42578125" style="222" customWidth="1"/>
    <col min="11528" max="11528" width="11.5703125" style="222" customWidth="1"/>
    <col min="11529" max="11529" width="8.42578125" style="222" customWidth="1"/>
    <col min="11530" max="11530" width="17.85546875" style="222" customWidth="1"/>
    <col min="11531" max="11531" width="9.140625" style="222"/>
    <col min="11532" max="11532" width="8.7109375" style="222" customWidth="1"/>
    <col min="11533" max="11533" width="6.7109375" style="222" customWidth="1"/>
    <col min="11534" max="11534" width="17.140625" style="222" customWidth="1"/>
    <col min="11535" max="11535" width="8.7109375" style="222" bestFit="1" customWidth="1"/>
    <col min="11536" max="11536" width="11.5703125" style="222" customWidth="1"/>
    <col min="11537" max="11776" width="9.140625" style="222"/>
    <col min="11777" max="11777" width="5.42578125" style="222" customWidth="1"/>
    <col min="11778" max="11779" width="6.28515625" style="222" customWidth="1"/>
    <col min="11780" max="11780" width="35" style="222" customWidth="1"/>
    <col min="11781" max="11781" width="9.28515625" style="222" customWidth="1"/>
    <col min="11782" max="11783" width="8.42578125" style="222" customWidth="1"/>
    <col min="11784" max="11784" width="11.5703125" style="222" customWidth="1"/>
    <col min="11785" max="11785" width="8.42578125" style="222" customWidth="1"/>
    <col min="11786" max="11786" width="17.85546875" style="222" customWidth="1"/>
    <col min="11787" max="11787" width="9.140625" style="222"/>
    <col min="11788" max="11788" width="8.7109375" style="222" customWidth="1"/>
    <col min="11789" max="11789" width="6.7109375" style="222" customWidth="1"/>
    <col min="11790" max="11790" width="17.140625" style="222" customWidth="1"/>
    <col min="11791" max="11791" width="8.7109375" style="222" bestFit="1" customWidth="1"/>
    <col min="11792" max="11792" width="11.5703125" style="222" customWidth="1"/>
    <col min="11793" max="12032" width="9.140625" style="222"/>
    <col min="12033" max="12033" width="5.42578125" style="222" customWidth="1"/>
    <col min="12034" max="12035" width="6.28515625" style="222" customWidth="1"/>
    <col min="12036" max="12036" width="35" style="222" customWidth="1"/>
    <col min="12037" max="12037" width="9.28515625" style="222" customWidth="1"/>
    <col min="12038" max="12039" width="8.42578125" style="222" customWidth="1"/>
    <col min="12040" max="12040" width="11.5703125" style="222" customWidth="1"/>
    <col min="12041" max="12041" width="8.42578125" style="222" customWidth="1"/>
    <col min="12042" max="12042" width="17.85546875" style="222" customWidth="1"/>
    <col min="12043" max="12043" width="9.140625" style="222"/>
    <col min="12044" max="12044" width="8.7109375" style="222" customWidth="1"/>
    <col min="12045" max="12045" width="6.7109375" style="222" customWidth="1"/>
    <col min="12046" max="12046" width="17.140625" style="222" customWidth="1"/>
    <col min="12047" max="12047" width="8.7109375" style="222" bestFit="1" customWidth="1"/>
    <col min="12048" max="12048" width="11.5703125" style="222" customWidth="1"/>
    <col min="12049" max="12288" width="9.140625" style="222"/>
    <col min="12289" max="12289" width="5.42578125" style="222" customWidth="1"/>
    <col min="12290" max="12291" width="6.28515625" style="222" customWidth="1"/>
    <col min="12292" max="12292" width="35" style="222" customWidth="1"/>
    <col min="12293" max="12293" width="9.28515625" style="222" customWidth="1"/>
    <col min="12294" max="12295" width="8.42578125" style="222" customWidth="1"/>
    <col min="12296" max="12296" width="11.5703125" style="222" customWidth="1"/>
    <col min="12297" max="12297" width="8.42578125" style="222" customWidth="1"/>
    <col min="12298" max="12298" width="17.85546875" style="222" customWidth="1"/>
    <col min="12299" max="12299" width="9.140625" style="222"/>
    <col min="12300" max="12300" width="8.7109375" style="222" customWidth="1"/>
    <col min="12301" max="12301" width="6.7109375" style="222" customWidth="1"/>
    <col min="12302" max="12302" width="17.140625" style="222" customWidth="1"/>
    <col min="12303" max="12303" width="8.7109375" style="222" bestFit="1" customWidth="1"/>
    <col min="12304" max="12304" width="11.5703125" style="222" customWidth="1"/>
    <col min="12305" max="12544" width="9.140625" style="222"/>
    <col min="12545" max="12545" width="5.42578125" style="222" customWidth="1"/>
    <col min="12546" max="12547" width="6.28515625" style="222" customWidth="1"/>
    <col min="12548" max="12548" width="35" style="222" customWidth="1"/>
    <col min="12549" max="12549" width="9.28515625" style="222" customWidth="1"/>
    <col min="12550" max="12551" width="8.42578125" style="222" customWidth="1"/>
    <col min="12552" max="12552" width="11.5703125" style="222" customWidth="1"/>
    <col min="12553" max="12553" width="8.42578125" style="222" customWidth="1"/>
    <col min="12554" max="12554" width="17.85546875" style="222" customWidth="1"/>
    <col min="12555" max="12555" width="9.140625" style="222"/>
    <col min="12556" max="12556" width="8.7109375" style="222" customWidth="1"/>
    <col min="12557" max="12557" width="6.7109375" style="222" customWidth="1"/>
    <col min="12558" max="12558" width="17.140625" style="222" customWidth="1"/>
    <col min="12559" max="12559" width="8.7109375" style="222" bestFit="1" customWidth="1"/>
    <col min="12560" max="12560" width="11.5703125" style="222" customWidth="1"/>
    <col min="12561" max="12800" width="9.140625" style="222"/>
    <col min="12801" max="12801" width="5.42578125" style="222" customWidth="1"/>
    <col min="12802" max="12803" width="6.28515625" style="222" customWidth="1"/>
    <col min="12804" max="12804" width="35" style="222" customWidth="1"/>
    <col min="12805" max="12805" width="9.28515625" style="222" customWidth="1"/>
    <col min="12806" max="12807" width="8.42578125" style="222" customWidth="1"/>
    <col min="12808" max="12808" width="11.5703125" style="222" customWidth="1"/>
    <col min="12809" max="12809" width="8.42578125" style="222" customWidth="1"/>
    <col min="12810" max="12810" width="17.85546875" style="222" customWidth="1"/>
    <col min="12811" max="12811" width="9.140625" style="222"/>
    <col min="12812" max="12812" width="8.7109375" style="222" customWidth="1"/>
    <col min="12813" max="12813" width="6.7109375" style="222" customWidth="1"/>
    <col min="12814" max="12814" width="17.140625" style="222" customWidth="1"/>
    <col min="12815" max="12815" width="8.7109375" style="222" bestFit="1" customWidth="1"/>
    <col min="12816" max="12816" width="11.5703125" style="222" customWidth="1"/>
    <col min="12817" max="13056" width="9.140625" style="222"/>
    <col min="13057" max="13057" width="5.42578125" style="222" customWidth="1"/>
    <col min="13058" max="13059" width="6.28515625" style="222" customWidth="1"/>
    <col min="13060" max="13060" width="35" style="222" customWidth="1"/>
    <col min="13061" max="13061" width="9.28515625" style="222" customWidth="1"/>
    <col min="13062" max="13063" width="8.42578125" style="222" customWidth="1"/>
    <col min="13064" max="13064" width="11.5703125" style="222" customWidth="1"/>
    <col min="13065" max="13065" width="8.42578125" style="222" customWidth="1"/>
    <col min="13066" max="13066" width="17.85546875" style="222" customWidth="1"/>
    <col min="13067" max="13067" width="9.140625" style="222"/>
    <col min="13068" max="13068" width="8.7109375" style="222" customWidth="1"/>
    <col min="13069" max="13069" width="6.7109375" style="222" customWidth="1"/>
    <col min="13070" max="13070" width="17.140625" style="222" customWidth="1"/>
    <col min="13071" max="13071" width="8.7109375" style="222" bestFit="1" customWidth="1"/>
    <col min="13072" max="13072" width="11.5703125" style="222" customWidth="1"/>
    <col min="13073" max="13312" width="9.140625" style="222"/>
    <col min="13313" max="13313" width="5.42578125" style="222" customWidth="1"/>
    <col min="13314" max="13315" width="6.28515625" style="222" customWidth="1"/>
    <col min="13316" max="13316" width="35" style="222" customWidth="1"/>
    <col min="13317" max="13317" width="9.28515625" style="222" customWidth="1"/>
    <col min="13318" max="13319" width="8.42578125" style="222" customWidth="1"/>
    <col min="13320" max="13320" width="11.5703125" style="222" customWidth="1"/>
    <col min="13321" max="13321" width="8.42578125" style="222" customWidth="1"/>
    <col min="13322" max="13322" width="17.85546875" style="222" customWidth="1"/>
    <col min="13323" max="13323" width="9.140625" style="222"/>
    <col min="13324" max="13324" width="8.7109375" style="222" customWidth="1"/>
    <col min="13325" max="13325" width="6.7109375" style="222" customWidth="1"/>
    <col min="13326" max="13326" width="17.140625" style="222" customWidth="1"/>
    <col min="13327" max="13327" width="8.7109375" style="222" bestFit="1" customWidth="1"/>
    <col min="13328" max="13328" width="11.5703125" style="222" customWidth="1"/>
    <col min="13329" max="13568" width="9.140625" style="222"/>
    <col min="13569" max="13569" width="5.42578125" style="222" customWidth="1"/>
    <col min="13570" max="13571" width="6.28515625" style="222" customWidth="1"/>
    <col min="13572" max="13572" width="35" style="222" customWidth="1"/>
    <col min="13573" max="13573" width="9.28515625" style="222" customWidth="1"/>
    <col min="13574" max="13575" width="8.42578125" style="222" customWidth="1"/>
    <col min="13576" max="13576" width="11.5703125" style="222" customWidth="1"/>
    <col min="13577" max="13577" width="8.42578125" style="222" customWidth="1"/>
    <col min="13578" max="13578" width="17.85546875" style="222" customWidth="1"/>
    <col min="13579" max="13579" width="9.140625" style="222"/>
    <col min="13580" max="13580" width="8.7109375" style="222" customWidth="1"/>
    <col min="13581" max="13581" width="6.7109375" style="222" customWidth="1"/>
    <col min="13582" max="13582" width="17.140625" style="222" customWidth="1"/>
    <col min="13583" max="13583" width="8.7109375" style="222" bestFit="1" customWidth="1"/>
    <col min="13584" max="13584" width="11.5703125" style="222" customWidth="1"/>
    <col min="13585" max="13824" width="9.140625" style="222"/>
    <col min="13825" max="13825" width="5.42578125" style="222" customWidth="1"/>
    <col min="13826" max="13827" width="6.28515625" style="222" customWidth="1"/>
    <col min="13828" max="13828" width="35" style="222" customWidth="1"/>
    <col min="13829" max="13829" width="9.28515625" style="222" customWidth="1"/>
    <col min="13830" max="13831" width="8.42578125" style="222" customWidth="1"/>
    <col min="13832" max="13832" width="11.5703125" style="222" customWidth="1"/>
    <col min="13833" max="13833" width="8.42578125" style="222" customWidth="1"/>
    <col min="13834" max="13834" width="17.85546875" style="222" customWidth="1"/>
    <col min="13835" max="13835" width="9.140625" style="222"/>
    <col min="13836" max="13836" width="8.7109375" style="222" customWidth="1"/>
    <col min="13837" max="13837" width="6.7109375" style="222" customWidth="1"/>
    <col min="13838" max="13838" width="17.140625" style="222" customWidth="1"/>
    <col min="13839" max="13839" width="8.7109375" style="222" bestFit="1" customWidth="1"/>
    <col min="13840" max="13840" width="11.5703125" style="222" customWidth="1"/>
    <col min="13841" max="14080" width="9.140625" style="222"/>
    <col min="14081" max="14081" width="5.42578125" style="222" customWidth="1"/>
    <col min="14082" max="14083" width="6.28515625" style="222" customWidth="1"/>
    <col min="14084" max="14084" width="35" style="222" customWidth="1"/>
    <col min="14085" max="14085" width="9.28515625" style="222" customWidth="1"/>
    <col min="14086" max="14087" width="8.42578125" style="222" customWidth="1"/>
    <col min="14088" max="14088" width="11.5703125" style="222" customWidth="1"/>
    <col min="14089" max="14089" width="8.42578125" style="222" customWidth="1"/>
    <col min="14090" max="14090" width="17.85546875" style="222" customWidth="1"/>
    <col min="14091" max="14091" width="9.140625" style="222"/>
    <col min="14092" max="14092" width="8.7109375" style="222" customWidth="1"/>
    <col min="14093" max="14093" width="6.7109375" style="222" customWidth="1"/>
    <col min="14094" max="14094" width="17.140625" style="222" customWidth="1"/>
    <col min="14095" max="14095" width="8.7109375" style="222" bestFit="1" customWidth="1"/>
    <col min="14096" max="14096" width="11.5703125" style="222" customWidth="1"/>
    <col min="14097" max="14336" width="9.140625" style="222"/>
    <col min="14337" max="14337" width="5.42578125" style="222" customWidth="1"/>
    <col min="14338" max="14339" width="6.28515625" style="222" customWidth="1"/>
    <col min="14340" max="14340" width="35" style="222" customWidth="1"/>
    <col min="14341" max="14341" width="9.28515625" style="222" customWidth="1"/>
    <col min="14342" max="14343" width="8.42578125" style="222" customWidth="1"/>
    <col min="14344" max="14344" width="11.5703125" style="222" customWidth="1"/>
    <col min="14345" max="14345" width="8.42578125" style="222" customWidth="1"/>
    <col min="14346" max="14346" width="17.85546875" style="222" customWidth="1"/>
    <col min="14347" max="14347" width="9.140625" style="222"/>
    <col min="14348" max="14348" width="8.7109375" style="222" customWidth="1"/>
    <col min="14349" max="14349" width="6.7109375" style="222" customWidth="1"/>
    <col min="14350" max="14350" width="17.140625" style="222" customWidth="1"/>
    <col min="14351" max="14351" width="8.7109375" style="222" bestFit="1" customWidth="1"/>
    <col min="14352" max="14352" width="11.5703125" style="222" customWidth="1"/>
    <col min="14353" max="14592" width="9.140625" style="222"/>
    <col min="14593" max="14593" width="5.42578125" style="222" customWidth="1"/>
    <col min="14594" max="14595" width="6.28515625" style="222" customWidth="1"/>
    <col min="14596" max="14596" width="35" style="222" customWidth="1"/>
    <col min="14597" max="14597" width="9.28515625" style="222" customWidth="1"/>
    <col min="14598" max="14599" width="8.42578125" style="222" customWidth="1"/>
    <col min="14600" max="14600" width="11.5703125" style="222" customWidth="1"/>
    <col min="14601" max="14601" width="8.42578125" style="222" customWidth="1"/>
    <col min="14602" max="14602" width="17.85546875" style="222" customWidth="1"/>
    <col min="14603" max="14603" width="9.140625" style="222"/>
    <col min="14604" max="14604" width="8.7109375" style="222" customWidth="1"/>
    <col min="14605" max="14605" width="6.7109375" style="222" customWidth="1"/>
    <col min="14606" max="14606" width="17.140625" style="222" customWidth="1"/>
    <col min="14607" max="14607" width="8.7109375" style="222" bestFit="1" customWidth="1"/>
    <col min="14608" max="14608" width="11.5703125" style="222" customWidth="1"/>
    <col min="14609" max="14848" width="9.140625" style="222"/>
    <col min="14849" max="14849" width="5.42578125" style="222" customWidth="1"/>
    <col min="14850" max="14851" width="6.28515625" style="222" customWidth="1"/>
    <col min="14852" max="14852" width="35" style="222" customWidth="1"/>
    <col min="14853" max="14853" width="9.28515625" style="222" customWidth="1"/>
    <col min="14854" max="14855" width="8.42578125" style="222" customWidth="1"/>
    <col min="14856" max="14856" width="11.5703125" style="222" customWidth="1"/>
    <col min="14857" max="14857" width="8.42578125" style="222" customWidth="1"/>
    <col min="14858" max="14858" width="17.85546875" style="222" customWidth="1"/>
    <col min="14859" max="14859" width="9.140625" style="222"/>
    <col min="14860" max="14860" width="8.7109375" style="222" customWidth="1"/>
    <col min="14861" max="14861" width="6.7109375" style="222" customWidth="1"/>
    <col min="14862" max="14862" width="17.140625" style="222" customWidth="1"/>
    <col min="14863" max="14863" width="8.7109375" style="222" bestFit="1" customWidth="1"/>
    <col min="14864" max="14864" width="11.5703125" style="222" customWidth="1"/>
    <col min="14865" max="15104" width="9.140625" style="222"/>
    <col min="15105" max="15105" width="5.42578125" style="222" customWidth="1"/>
    <col min="15106" max="15107" width="6.28515625" style="222" customWidth="1"/>
    <col min="15108" max="15108" width="35" style="222" customWidth="1"/>
    <col min="15109" max="15109" width="9.28515625" style="222" customWidth="1"/>
    <col min="15110" max="15111" width="8.42578125" style="222" customWidth="1"/>
    <col min="15112" max="15112" width="11.5703125" style="222" customWidth="1"/>
    <col min="15113" max="15113" width="8.42578125" style="222" customWidth="1"/>
    <col min="15114" max="15114" width="17.85546875" style="222" customWidth="1"/>
    <col min="15115" max="15115" width="9.140625" style="222"/>
    <col min="15116" max="15116" width="8.7109375" style="222" customWidth="1"/>
    <col min="15117" max="15117" width="6.7109375" style="222" customWidth="1"/>
    <col min="15118" max="15118" width="17.140625" style="222" customWidth="1"/>
    <col min="15119" max="15119" width="8.7109375" style="222" bestFit="1" customWidth="1"/>
    <col min="15120" max="15120" width="11.5703125" style="222" customWidth="1"/>
    <col min="15121" max="15360" width="9.140625" style="222"/>
    <col min="15361" max="15361" width="5.42578125" style="222" customWidth="1"/>
    <col min="15362" max="15363" width="6.28515625" style="222" customWidth="1"/>
    <col min="15364" max="15364" width="35" style="222" customWidth="1"/>
    <col min="15365" max="15365" width="9.28515625" style="222" customWidth="1"/>
    <col min="15366" max="15367" width="8.42578125" style="222" customWidth="1"/>
    <col min="15368" max="15368" width="11.5703125" style="222" customWidth="1"/>
    <col min="15369" max="15369" width="8.42578125" style="222" customWidth="1"/>
    <col min="15370" max="15370" width="17.85546875" style="222" customWidth="1"/>
    <col min="15371" max="15371" width="9.140625" style="222"/>
    <col min="15372" max="15372" width="8.7109375" style="222" customWidth="1"/>
    <col min="15373" max="15373" width="6.7109375" style="222" customWidth="1"/>
    <col min="15374" max="15374" width="17.140625" style="222" customWidth="1"/>
    <col min="15375" max="15375" width="8.7109375" style="222" bestFit="1" customWidth="1"/>
    <col min="15376" max="15376" width="11.5703125" style="222" customWidth="1"/>
    <col min="15377" max="15616" width="9.140625" style="222"/>
    <col min="15617" max="15617" width="5.42578125" style="222" customWidth="1"/>
    <col min="15618" max="15619" width="6.28515625" style="222" customWidth="1"/>
    <col min="15620" max="15620" width="35" style="222" customWidth="1"/>
    <col min="15621" max="15621" width="9.28515625" style="222" customWidth="1"/>
    <col min="15622" max="15623" width="8.42578125" style="222" customWidth="1"/>
    <col min="15624" max="15624" width="11.5703125" style="222" customWidth="1"/>
    <col min="15625" max="15625" width="8.42578125" style="222" customWidth="1"/>
    <col min="15626" max="15626" width="17.85546875" style="222" customWidth="1"/>
    <col min="15627" max="15627" width="9.140625" style="222"/>
    <col min="15628" max="15628" width="8.7109375" style="222" customWidth="1"/>
    <col min="15629" max="15629" width="6.7109375" style="222" customWidth="1"/>
    <col min="15630" max="15630" width="17.140625" style="222" customWidth="1"/>
    <col min="15631" max="15631" width="8.7109375" style="222" bestFit="1" customWidth="1"/>
    <col min="15632" max="15632" width="11.5703125" style="222" customWidth="1"/>
    <col min="15633" max="15872" width="9.140625" style="222"/>
    <col min="15873" max="15873" width="5.42578125" style="222" customWidth="1"/>
    <col min="15874" max="15875" width="6.28515625" style="222" customWidth="1"/>
    <col min="15876" max="15876" width="35" style="222" customWidth="1"/>
    <col min="15877" max="15877" width="9.28515625" style="222" customWidth="1"/>
    <col min="15878" max="15879" width="8.42578125" style="222" customWidth="1"/>
    <col min="15880" max="15880" width="11.5703125" style="222" customWidth="1"/>
    <col min="15881" max="15881" width="8.42578125" style="222" customWidth="1"/>
    <col min="15882" max="15882" width="17.85546875" style="222" customWidth="1"/>
    <col min="15883" max="15883" width="9.140625" style="222"/>
    <col min="15884" max="15884" width="8.7109375" style="222" customWidth="1"/>
    <col min="15885" max="15885" width="6.7109375" style="222" customWidth="1"/>
    <col min="15886" max="15886" width="17.140625" style="222" customWidth="1"/>
    <col min="15887" max="15887" width="8.7109375" style="222" bestFit="1" customWidth="1"/>
    <col min="15888" max="15888" width="11.5703125" style="222" customWidth="1"/>
    <col min="15889" max="16128" width="9.140625" style="222"/>
    <col min="16129" max="16129" width="5.42578125" style="222" customWidth="1"/>
    <col min="16130" max="16131" width="6.28515625" style="222" customWidth="1"/>
    <col min="16132" max="16132" width="35" style="222" customWidth="1"/>
    <col min="16133" max="16133" width="9.28515625" style="222" customWidth="1"/>
    <col min="16134" max="16135" width="8.42578125" style="222" customWidth="1"/>
    <col min="16136" max="16136" width="11.5703125" style="222" customWidth="1"/>
    <col min="16137" max="16137" width="8.42578125" style="222" customWidth="1"/>
    <col min="16138" max="16138" width="17.85546875" style="222" customWidth="1"/>
    <col min="16139" max="16139" width="9.140625" style="222"/>
    <col min="16140" max="16140" width="8.7109375" style="222" customWidth="1"/>
    <col min="16141" max="16141" width="6.7109375" style="222" customWidth="1"/>
    <col min="16142" max="16142" width="17.140625" style="222" customWidth="1"/>
    <col min="16143" max="16143" width="8.7109375" style="222" bestFit="1" customWidth="1"/>
    <col min="16144" max="16144" width="11.5703125" style="222" customWidth="1"/>
    <col min="16145" max="16384" width="9.140625" style="222"/>
  </cols>
  <sheetData>
    <row r="1" spans="1:16">
      <c r="A1" s="214" t="s">
        <v>207</v>
      </c>
      <c r="B1" s="215" t="s">
        <v>208</v>
      </c>
      <c r="C1" s="215" t="s">
        <v>209</v>
      </c>
      <c r="D1" s="214" t="s">
        <v>210</v>
      </c>
      <c r="E1" s="216" t="s">
        <v>211</v>
      </c>
      <c r="F1" s="214" t="s">
        <v>212</v>
      </c>
      <c r="G1" s="214" t="s">
        <v>213</v>
      </c>
      <c r="H1" s="214" t="s">
        <v>214</v>
      </c>
      <c r="I1" s="217" t="s">
        <v>215</v>
      </c>
      <c r="J1" s="218" t="s">
        <v>216</v>
      </c>
      <c r="K1" s="219" t="s">
        <v>217</v>
      </c>
      <c r="L1" s="220" t="s">
        <v>218</v>
      </c>
      <c r="M1" s="221" t="s">
        <v>219</v>
      </c>
      <c r="N1" s="218" t="s">
        <v>220</v>
      </c>
      <c r="O1" s="218" t="s">
        <v>221</v>
      </c>
      <c r="P1" s="218" t="s">
        <v>222</v>
      </c>
    </row>
    <row r="2" spans="1:16" hidden="1">
      <c r="A2" s="223" t="s">
        <v>223</v>
      </c>
      <c r="B2" s="224" t="s">
        <v>224</v>
      </c>
      <c r="C2" s="224" t="s">
        <v>225</v>
      </c>
      <c r="D2" s="223" t="s">
        <v>226</v>
      </c>
      <c r="E2" s="225" t="s">
        <v>227</v>
      </c>
      <c r="F2" s="226">
        <v>0</v>
      </c>
      <c r="G2" s="226">
        <v>1137</v>
      </c>
      <c r="H2" s="227">
        <f t="shared" ref="H2:H23" si="0">G2-F2</f>
        <v>1137</v>
      </c>
      <c r="I2" s="228" t="s">
        <v>228</v>
      </c>
      <c r="J2" s="229" t="s">
        <v>229</v>
      </c>
      <c r="K2" s="230">
        <v>1</v>
      </c>
      <c r="L2" s="225" t="s">
        <v>218</v>
      </c>
      <c r="M2" s="231">
        <v>2</v>
      </c>
      <c r="N2" s="232" t="s">
        <v>230</v>
      </c>
      <c r="O2" s="222" t="s">
        <v>231</v>
      </c>
      <c r="P2" s="222" t="s">
        <v>232</v>
      </c>
    </row>
    <row r="3" spans="1:16" hidden="1">
      <c r="A3" s="223" t="s">
        <v>223</v>
      </c>
      <c r="B3" s="224" t="s">
        <v>224</v>
      </c>
      <c r="C3" s="224" t="s">
        <v>233</v>
      </c>
      <c r="D3" s="223" t="s">
        <v>226</v>
      </c>
      <c r="E3" s="225" t="s">
        <v>234</v>
      </c>
      <c r="F3" s="226">
        <v>0</v>
      </c>
      <c r="G3" s="233">
        <v>1164</v>
      </c>
      <c r="H3" s="227">
        <f t="shared" si="0"/>
        <v>1164</v>
      </c>
      <c r="I3" s="228" t="s">
        <v>228</v>
      </c>
      <c r="J3" s="229" t="s">
        <v>229</v>
      </c>
      <c r="K3" s="230">
        <v>2</v>
      </c>
      <c r="L3" s="225" t="s">
        <v>218</v>
      </c>
      <c r="M3" s="231">
        <v>2</v>
      </c>
      <c r="N3" s="232" t="s">
        <v>230</v>
      </c>
      <c r="O3" s="222" t="s">
        <v>231</v>
      </c>
      <c r="P3" s="222" t="s">
        <v>232</v>
      </c>
    </row>
    <row r="4" spans="1:16">
      <c r="A4" s="223" t="s">
        <v>223</v>
      </c>
      <c r="B4" s="224" t="s">
        <v>224</v>
      </c>
      <c r="C4" s="224" t="s">
        <v>235</v>
      </c>
      <c r="D4" s="223" t="s">
        <v>236</v>
      </c>
      <c r="E4" s="225" t="s">
        <v>237</v>
      </c>
      <c r="F4" s="226">
        <v>0</v>
      </c>
      <c r="G4" s="226">
        <v>191</v>
      </c>
      <c r="H4" s="226">
        <f t="shared" si="0"/>
        <v>191</v>
      </c>
      <c r="I4" s="228" t="s">
        <v>228</v>
      </c>
      <c r="J4" s="223" t="s">
        <v>229</v>
      </c>
      <c r="K4" s="234">
        <v>5</v>
      </c>
      <c r="L4" s="225" t="s">
        <v>218</v>
      </c>
      <c r="M4" s="231">
        <v>2</v>
      </c>
      <c r="N4" s="232" t="s">
        <v>230</v>
      </c>
    </row>
    <row r="5" spans="1:16">
      <c r="A5" s="223" t="s">
        <v>223</v>
      </c>
      <c r="B5" s="224" t="s">
        <v>224</v>
      </c>
      <c r="C5" s="224" t="s">
        <v>238</v>
      </c>
      <c r="D5" s="223" t="s">
        <v>239</v>
      </c>
      <c r="E5" s="225" t="s">
        <v>237</v>
      </c>
      <c r="F5" s="226">
        <v>0</v>
      </c>
      <c r="G5" s="226">
        <v>350</v>
      </c>
      <c r="H5" s="226">
        <f t="shared" si="0"/>
        <v>350</v>
      </c>
      <c r="I5" s="228" t="s">
        <v>228</v>
      </c>
      <c r="J5" s="223" t="s">
        <v>229</v>
      </c>
      <c r="K5" s="234">
        <v>6</v>
      </c>
      <c r="L5" s="225" t="s">
        <v>218</v>
      </c>
      <c r="M5" s="231">
        <v>2</v>
      </c>
      <c r="N5" s="232" t="s">
        <v>230</v>
      </c>
    </row>
    <row r="6" spans="1:16" hidden="1">
      <c r="A6" s="223" t="s">
        <v>223</v>
      </c>
      <c r="B6" s="224" t="s">
        <v>224</v>
      </c>
      <c r="C6" s="224" t="s">
        <v>240</v>
      </c>
      <c r="D6" s="223" t="s">
        <v>241</v>
      </c>
      <c r="E6" s="225" t="s">
        <v>227</v>
      </c>
      <c r="F6" s="226">
        <v>0</v>
      </c>
      <c r="G6" s="233">
        <v>4400</v>
      </c>
      <c r="H6" s="226">
        <f t="shared" si="0"/>
        <v>4400</v>
      </c>
      <c r="I6" s="228" t="s">
        <v>228</v>
      </c>
      <c r="J6" s="223" t="s">
        <v>229</v>
      </c>
      <c r="K6" s="234">
        <v>7</v>
      </c>
      <c r="L6" s="225" t="s">
        <v>218</v>
      </c>
      <c r="M6" s="231">
        <v>2</v>
      </c>
      <c r="N6" s="232" t="s">
        <v>230</v>
      </c>
      <c r="O6" s="222" t="s">
        <v>231</v>
      </c>
      <c r="P6" s="222" t="s">
        <v>232</v>
      </c>
    </row>
    <row r="7" spans="1:16" hidden="1">
      <c r="A7" s="223" t="s">
        <v>223</v>
      </c>
      <c r="B7" s="224" t="s">
        <v>224</v>
      </c>
      <c r="C7" s="224" t="s">
        <v>240</v>
      </c>
      <c r="D7" s="223" t="s">
        <v>241</v>
      </c>
      <c r="E7" s="225" t="s">
        <v>227</v>
      </c>
      <c r="F7" s="226">
        <v>4400</v>
      </c>
      <c r="G7" s="233">
        <v>9761</v>
      </c>
      <c r="H7" s="226">
        <f t="shared" si="0"/>
        <v>5361</v>
      </c>
      <c r="I7" s="228" t="s">
        <v>242</v>
      </c>
      <c r="J7" s="223" t="s">
        <v>243</v>
      </c>
      <c r="K7" s="234">
        <v>7</v>
      </c>
      <c r="L7" s="225" t="s">
        <v>218</v>
      </c>
      <c r="M7" s="231">
        <v>2</v>
      </c>
      <c r="N7" s="232" t="s">
        <v>230</v>
      </c>
      <c r="O7" s="222" t="s">
        <v>231</v>
      </c>
      <c r="P7" s="222" t="s">
        <v>232</v>
      </c>
    </row>
    <row r="8" spans="1:16" hidden="1">
      <c r="A8" s="223" t="s">
        <v>223</v>
      </c>
      <c r="B8" s="224" t="s">
        <v>224</v>
      </c>
      <c r="C8" s="224" t="s">
        <v>244</v>
      </c>
      <c r="D8" s="223" t="s">
        <v>241</v>
      </c>
      <c r="E8" s="225" t="s">
        <v>234</v>
      </c>
      <c r="F8" s="226">
        <v>0</v>
      </c>
      <c r="G8" s="233">
        <v>4350</v>
      </c>
      <c r="H8" s="226">
        <f t="shared" si="0"/>
        <v>4350</v>
      </c>
      <c r="I8" s="228" t="s">
        <v>228</v>
      </c>
      <c r="J8" s="223" t="s">
        <v>229</v>
      </c>
      <c r="K8" s="234">
        <v>9</v>
      </c>
      <c r="L8" s="225" t="s">
        <v>218</v>
      </c>
      <c r="M8" s="231">
        <v>2</v>
      </c>
      <c r="N8" s="232" t="s">
        <v>230</v>
      </c>
      <c r="O8" s="222" t="s">
        <v>231</v>
      </c>
      <c r="P8" s="222" t="s">
        <v>232</v>
      </c>
    </row>
    <row r="9" spans="1:16" hidden="1">
      <c r="A9" s="223" t="s">
        <v>223</v>
      </c>
      <c r="B9" s="224" t="s">
        <v>224</v>
      </c>
      <c r="C9" s="224" t="s">
        <v>244</v>
      </c>
      <c r="D9" s="223" t="s">
        <v>241</v>
      </c>
      <c r="E9" s="225" t="s">
        <v>234</v>
      </c>
      <c r="F9" s="226">
        <v>4350</v>
      </c>
      <c r="G9" s="233">
        <v>9726</v>
      </c>
      <c r="H9" s="226">
        <f t="shared" si="0"/>
        <v>5376</v>
      </c>
      <c r="I9" s="228" t="s">
        <v>242</v>
      </c>
      <c r="J9" s="223" t="s">
        <v>243</v>
      </c>
      <c r="K9" s="234">
        <v>9</v>
      </c>
      <c r="L9" s="225" t="s">
        <v>218</v>
      </c>
      <c r="M9" s="231">
        <v>2</v>
      </c>
      <c r="N9" s="232" t="s">
        <v>230</v>
      </c>
      <c r="O9" s="222" t="s">
        <v>231</v>
      </c>
      <c r="P9" s="222" t="s">
        <v>232</v>
      </c>
    </row>
    <row r="10" spans="1:16">
      <c r="A10" s="223" t="s">
        <v>223</v>
      </c>
      <c r="B10" s="224" t="s">
        <v>224</v>
      </c>
      <c r="C10" s="224" t="s">
        <v>245</v>
      </c>
      <c r="D10" s="223" t="s">
        <v>246</v>
      </c>
      <c r="E10" s="225" t="s">
        <v>237</v>
      </c>
      <c r="F10" s="226">
        <v>0</v>
      </c>
      <c r="G10" s="226">
        <v>411</v>
      </c>
      <c r="H10" s="226">
        <f t="shared" si="0"/>
        <v>411</v>
      </c>
      <c r="I10" s="228" t="s">
        <v>242</v>
      </c>
      <c r="J10" s="223" t="s">
        <v>243</v>
      </c>
      <c r="K10" s="234">
        <v>11</v>
      </c>
      <c r="L10" s="225" t="s">
        <v>218</v>
      </c>
      <c r="M10" s="231">
        <v>2</v>
      </c>
      <c r="N10" s="232" t="s">
        <v>230</v>
      </c>
    </row>
    <row r="11" spans="1:16">
      <c r="A11" s="223" t="s">
        <v>223</v>
      </c>
      <c r="B11" s="224" t="s">
        <v>224</v>
      </c>
      <c r="C11" s="224" t="s">
        <v>247</v>
      </c>
      <c r="D11" s="223" t="s">
        <v>248</v>
      </c>
      <c r="E11" s="225" t="s">
        <v>237</v>
      </c>
      <c r="F11" s="226">
        <v>0</v>
      </c>
      <c r="G11" s="226">
        <v>421</v>
      </c>
      <c r="H11" s="226">
        <f t="shared" si="0"/>
        <v>421</v>
      </c>
      <c r="I11" s="228" t="s">
        <v>242</v>
      </c>
      <c r="J11" s="223" t="s">
        <v>243</v>
      </c>
      <c r="K11" s="234">
        <v>12</v>
      </c>
      <c r="L11" s="225" t="s">
        <v>218</v>
      </c>
      <c r="M11" s="231">
        <v>2</v>
      </c>
      <c r="N11" s="232" t="s">
        <v>230</v>
      </c>
    </row>
    <row r="12" spans="1:16" hidden="1">
      <c r="A12" s="223" t="s">
        <v>223</v>
      </c>
      <c r="B12" s="224" t="s">
        <v>224</v>
      </c>
      <c r="C12" s="224" t="s">
        <v>249</v>
      </c>
      <c r="D12" s="223" t="s">
        <v>250</v>
      </c>
      <c r="E12" s="225" t="s">
        <v>227</v>
      </c>
      <c r="F12" s="226">
        <v>0</v>
      </c>
      <c r="G12" s="233">
        <v>460</v>
      </c>
      <c r="H12" s="226">
        <f t="shared" si="0"/>
        <v>460</v>
      </c>
      <c r="I12" s="228" t="s">
        <v>242</v>
      </c>
      <c r="J12" s="223" t="s">
        <v>243</v>
      </c>
      <c r="K12" s="234">
        <v>14</v>
      </c>
      <c r="L12" s="225" t="s">
        <v>218</v>
      </c>
      <c r="M12" s="231">
        <v>2</v>
      </c>
      <c r="N12" s="232" t="s">
        <v>230</v>
      </c>
      <c r="O12" s="222" t="s">
        <v>231</v>
      </c>
      <c r="P12" s="222" t="s">
        <v>251</v>
      </c>
    </row>
    <row r="13" spans="1:16" hidden="1">
      <c r="A13" s="223" t="s">
        <v>223</v>
      </c>
      <c r="B13" s="224" t="s">
        <v>224</v>
      </c>
      <c r="C13" s="224" t="s">
        <v>249</v>
      </c>
      <c r="D13" s="223" t="s">
        <v>250</v>
      </c>
      <c r="E13" s="225" t="s">
        <v>227</v>
      </c>
      <c r="F13" s="226">
        <v>460</v>
      </c>
      <c r="G13" s="233">
        <v>1860</v>
      </c>
      <c r="H13" s="226">
        <f t="shared" si="0"/>
        <v>1400</v>
      </c>
      <c r="I13" s="228" t="s">
        <v>252</v>
      </c>
      <c r="J13" s="223" t="s">
        <v>253</v>
      </c>
      <c r="K13" s="234">
        <v>14</v>
      </c>
      <c r="L13" s="225" t="s">
        <v>218</v>
      </c>
      <c r="M13" s="231">
        <v>2</v>
      </c>
      <c r="N13" s="232" t="s">
        <v>230</v>
      </c>
      <c r="O13" s="222" t="s">
        <v>231</v>
      </c>
      <c r="P13" s="222" t="s">
        <v>251</v>
      </c>
    </row>
    <row r="14" spans="1:16" hidden="1">
      <c r="A14" s="223" t="s">
        <v>223</v>
      </c>
      <c r="B14" s="224" t="s">
        <v>224</v>
      </c>
      <c r="C14" s="224" t="s">
        <v>249</v>
      </c>
      <c r="D14" s="223" t="s">
        <v>250</v>
      </c>
      <c r="E14" s="225" t="s">
        <v>227</v>
      </c>
      <c r="F14" s="226">
        <v>1860</v>
      </c>
      <c r="G14" s="233">
        <v>2570</v>
      </c>
      <c r="H14" s="226">
        <f t="shared" si="0"/>
        <v>710</v>
      </c>
      <c r="I14" s="228" t="s">
        <v>242</v>
      </c>
      <c r="J14" s="223" t="s">
        <v>243</v>
      </c>
      <c r="K14" s="234">
        <v>14</v>
      </c>
      <c r="L14" s="225" t="s">
        <v>218</v>
      </c>
      <c r="M14" s="231">
        <v>2</v>
      </c>
      <c r="N14" s="232" t="s">
        <v>230</v>
      </c>
      <c r="O14" s="222" t="s">
        <v>231</v>
      </c>
      <c r="P14" s="222" t="s">
        <v>251</v>
      </c>
    </row>
    <row r="15" spans="1:16" hidden="1">
      <c r="A15" s="223" t="s">
        <v>223</v>
      </c>
      <c r="B15" s="224" t="s">
        <v>224</v>
      </c>
      <c r="C15" s="224" t="s">
        <v>254</v>
      </c>
      <c r="D15" s="223" t="s">
        <v>250</v>
      </c>
      <c r="E15" s="225" t="s">
        <v>234</v>
      </c>
      <c r="F15" s="226">
        <v>0</v>
      </c>
      <c r="G15" s="233">
        <v>470</v>
      </c>
      <c r="H15" s="226">
        <f t="shared" si="0"/>
        <v>470</v>
      </c>
      <c r="I15" s="228" t="s">
        <v>242</v>
      </c>
      <c r="J15" s="223" t="s">
        <v>243</v>
      </c>
      <c r="K15" s="234">
        <v>15</v>
      </c>
      <c r="L15" s="225" t="s">
        <v>218</v>
      </c>
      <c r="M15" s="231">
        <v>2</v>
      </c>
      <c r="N15" s="232" t="s">
        <v>230</v>
      </c>
      <c r="O15" s="222" t="s">
        <v>231</v>
      </c>
      <c r="P15" s="222" t="s">
        <v>251</v>
      </c>
    </row>
    <row r="16" spans="1:16" hidden="1">
      <c r="A16" s="223" t="s">
        <v>223</v>
      </c>
      <c r="B16" s="224" t="s">
        <v>224</v>
      </c>
      <c r="C16" s="224" t="s">
        <v>254</v>
      </c>
      <c r="D16" s="223" t="s">
        <v>250</v>
      </c>
      <c r="E16" s="225" t="s">
        <v>234</v>
      </c>
      <c r="F16" s="226">
        <v>470</v>
      </c>
      <c r="G16" s="233">
        <v>1860</v>
      </c>
      <c r="H16" s="226">
        <f t="shared" si="0"/>
        <v>1390</v>
      </c>
      <c r="I16" s="228" t="s">
        <v>252</v>
      </c>
      <c r="J16" s="223" t="s">
        <v>253</v>
      </c>
      <c r="K16" s="234">
        <v>15</v>
      </c>
      <c r="L16" s="225" t="s">
        <v>218</v>
      </c>
      <c r="M16" s="231">
        <v>2</v>
      </c>
      <c r="N16" s="232" t="s">
        <v>230</v>
      </c>
      <c r="O16" s="222" t="s">
        <v>231</v>
      </c>
      <c r="P16" s="222" t="s">
        <v>251</v>
      </c>
    </row>
    <row r="17" spans="1:16" hidden="1">
      <c r="A17" s="223" t="s">
        <v>223</v>
      </c>
      <c r="B17" s="224" t="s">
        <v>224</v>
      </c>
      <c r="C17" s="224" t="s">
        <v>254</v>
      </c>
      <c r="D17" s="223" t="s">
        <v>250</v>
      </c>
      <c r="E17" s="225" t="s">
        <v>234</v>
      </c>
      <c r="F17" s="226">
        <v>1860</v>
      </c>
      <c r="G17" s="233">
        <v>2478</v>
      </c>
      <c r="H17" s="226">
        <f t="shared" si="0"/>
        <v>618</v>
      </c>
      <c r="I17" s="228" t="s">
        <v>242</v>
      </c>
      <c r="J17" s="223" t="s">
        <v>243</v>
      </c>
      <c r="K17" s="234">
        <v>15</v>
      </c>
      <c r="L17" s="225" t="s">
        <v>218</v>
      </c>
      <c r="M17" s="231">
        <v>2</v>
      </c>
      <c r="N17" s="232" t="s">
        <v>230</v>
      </c>
      <c r="O17" s="222" t="s">
        <v>231</v>
      </c>
      <c r="P17" s="222" t="s">
        <v>251</v>
      </c>
    </row>
    <row r="18" spans="1:16" hidden="1">
      <c r="A18" s="223" t="s">
        <v>223</v>
      </c>
      <c r="B18" s="224" t="s">
        <v>224</v>
      </c>
      <c r="C18" s="224" t="s">
        <v>255</v>
      </c>
      <c r="D18" s="223" t="s">
        <v>256</v>
      </c>
      <c r="E18" s="225" t="s">
        <v>227</v>
      </c>
      <c r="F18" s="226">
        <v>0</v>
      </c>
      <c r="G18" s="233">
        <v>420</v>
      </c>
      <c r="H18" s="226">
        <f t="shared" si="0"/>
        <v>420</v>
      </c>
      <c r="I18" s="228" t="s">
        <v>242</v>
      </c>
      <c r="J18" s="223" t="s">
        <v>243</v>
      </c>
      <c r="K18" s="234">
        <v>17</v>
      </c>
      <c r="L18" s="225" t="s">
        <v>218</v>
      </c>
      <c r="M18" s="231">
        <v>2</v>
      </c>
      <c r="N18" s="232" t="s">
        <v>230</v>
      </c>
      <c r="O18" s="222" t="s">
        <v>257</v>
      </c>
      <c r="P18" s="222" t="s">
        <v>258</v>
      </c>
    </row>
    <row r="19" spans="1:16" hidden="1">
      <c r="A19" s="223" t="s">
        <v>223</v>
      </c>
      <c r="B19" s="224" t="s">
        <v>224</v>
      </c>
      <c r="C19" s="224" t="s">
        <v>255</v>
      </c>
      <c r="D19" s="223" t="s">
        <v>256</v>
      </c>
      <c r="E19" s="225" t="s">
        <v>227</v>
      </c>
      <c r="F19" s="226">
        <v>420</v>
      </c>
      <c r="G19" s="233">
        <v>7744</v>
      </c>
      <c r="H19" s="226">
        <f t="shared" si="0"/>
        <v>7324</v>
      </c>
      <c r="I19" s="228" t="s">
        <v>252</v>
      </c>
      <c r="J19" s="223" t="s">
        <v>253</v>
      </c>
      <c r="K19" s="234">
        <v>17</v>
      </c>
      <c r="L19" s="225" t="s">
        <v>218</v>
      </c>
      <c r="M19" s="231">
        <v>2</v>
      </c>
      <c r="N19" s="232" t="s">
        <v>230</v>
      </c>
      <c r="O19" s="222" t="s">
        <v>257</v>
      </c>
      <c r="P19" s="222" t="s">
        <v>258</v>
      </c>
    </row>
    <row r="20" spans="1:16" hidden="1">
      <c r="A20" s="223" t="s">
        <v>223</v>
      </c>
      <c r="B20" s="224" t="s">
        <v>224</v>
      </c>
      <c r="C20" s="224" t="s">
        <v>259</v>
      </c>
      <c r="D20" s="223" t="s">
        <v>256</v>
      </c>
      <c r="E20" s="225" t="s">
        <v>234</v>
      </c>
      <c r="F20" s="226">
        <v>0</v>
      </c>
      <c r="G20" s="233">
        <v>510</v>
      </c>
      <c r="H20" s="226">
        <f t="shared" si="0"/>
        <v>510</v>
      </c>
      <c r="I20" s="228" t="s">
        <v>242</v>
      </c>
      <c r="J20" s="223" t="s">
        <v>243</v>
      </c>
      <c r="K20" s="234">
        <v>18</v>
      </c>
      <c r="L20" s="225" t="s">
        <v>218</v>
      </c>
      <c r="M20" s="231">
        <v>2</v>
      </c>
      <c r="N20" s="232" t="s">
        <v>230</v>
      </c>
      <c r="O20" s="222" t="s">
        <v>257</v>
      </c>
      <c r="P20" s="222" t="s">
        <v>258</v>
      </c>
    </row>
    <row r="21" spans="1:16" hidden="1">
      <c r="A21" s="223" t="s">
        <v>223</v>
      </c>
      <c r="B21" s="224" t="s">
        <v>224</v>
      </c>
      <c r="C21" s="224" t="s">
        <v>259</v>
      </c>
      <c r="D21" s="223" t="s">
        <v>256</v>
      </c>
      <c r="E21" s="225" t="s">
        <v>234</v>
      </c>
      <c r="F21" s="226">
        <v>510</v>
      </c>
      <c r="G21" s="233">
        <v>7857</v>
      </c>
      <c r="H21" s="226">
        <f t="shared" si="0"/>
        <v>7347</v>
      </c>
      <c r="I21" s="228" t="s">
        <v>252</v>
      </c>
      <c r="J21" s="223" t="s">
        <v>253</v>
      </c>
      <c r="K21" s="234">
        <v>18</v>
      </c>
      <c r="L21" s="225" t="s">
        <v>218</v>
      </c>
      <c r="M21" s="231">
        <v>2</v>
      </c>
      <c r="N21" s="232" t="s">
        <v>230</v>
      </c>
      <c r="O21" s="222" t="s">
        <v>257</v>
      </c>
      <c r="P21" s="222" t="s">
        <v>258</v>
      </c>
    </row>
    <row r="22" spans="1:16">
      <c r="A22" s="223" t="s">
        <v>223</v>
      </c>
      <c r="B22" s="224" t="s">
        <v>224</v>
      </c>
      <c r="C22" s="224" t="s">
        <v>260</v>
      </c>
      <c r="D22" s="223" t="s">
        <v>261</v>
      </c>
      <c r="E22" s="225" t="s">
        <v>237</v>
      </c>
      <c r="F22" s="226">
        <v>0</v>
      </c>
      <c r="G22" s="226">
        <v>691</v>
      </c>
      <c r="H22" s="226">
        <f t="shared" si="0"/>
        <v>691</v>
      </c>
      <c r="I22" s="228" t="s">
        <v>252</v>
      </c>
      <c r="J22" s="223" t="s">
        <v>253</v>
      </c>
      <c r="K22" s="234">
        <v>20</v>
      </c>
      <c r="L22" s="225" t="s">
        <v>218</v>
      </c>
      <c r="M22" s="231">
        <v>2</v>
      </c>
      <c r="N22" s="232" t="s">
        <v>230</v>
      </c>
    </row>
    <row r="23" spans="1:16">
      <c r="A23" s="223" t="s">
        <v>223</v>
      </c>
      <c r="B23" s="224" t="s">
        <v>224</v>
      </c>
      <c r="C23" s="224" t="s">
        <v>262</v>
      </c>
      <c r="D23" s="223" t="s">
        <v>263</v>
      </c>
      <c r="E23" s="225" t="s">
        <v>237</v>
      </c>
      <c r="F23" s="226">
        <v>0</v>
      </c>
      <c r="G23" s="226">
        <v>719</v>
      </c>
      <c r="H23" s="226">
        <f t="shared" si="0"/>
        <v>719</v>
      </c>
      <c r="I23" s="228" t="s">
        <v>252</v>
      </c>
      <c r="J23" s="223" t="s">
        <v>253</v>
      </c>
      <c r="K23" s="234">
        <v>21</v>
      </c>
      <c r="L23" s="225" t="s">
        <v>218</v>
      </c>
      <c r="M23" s="231">
        <v>2</v>
      </c>
      <c r="N23" s="232" t="s">
        <v>230</v>
      </c>
    </row>
    <row r="24" spans="1:16" hidden="1">
      <c r="A24" s="223" t="s">
        <v>223</v>
      </c>
      <c r="B24" s="224" t="s">
        <v>224</v>
      </c>
      <c r="C24" s="224" t="s">
        <v>264</v>
      </c>
      <c r="D24" s="223" t="s">
        <v>265</v>
      </c>
      <c r="E24" s="225" t="s">
        <v>227</v>
      </c>
      <c r="F24" s="226">
        <v>0</v>
      </c>
      <c r="G24" s="226">
        <v>800</v>
      </c>
      <c r="H24" s="227">
        <v>800</v>
      </c>
      <c r="I24" s="228" t="s">
        <v>252</v>
      </c>
      <c r="J24" s="229" t="s">
        <v>253</v>
      </c>
      <c r="K24" s="230">
        <v>23</v>
      </c>
      <c r="L24" s="225" t="s">
        <v>218</v>
      </c>
      <c r="M24" s="231">
        <v>2</v>
      </c>
      <c r="N24" s="232" t="s">
        <v>230</v>
      </c>
      <c r="O24" s="222" t="s">
        <v>257</v>
      </c>
      <c r="P24" s="222" t="s">
        <v>266</v>
      </c>
    </row>
    <row r="25" spans="1:16" hidden="1">
      <c r="A25" s="223" t="s">
        <v>223</v>
      </c>
      <c r="B25" s="224" t="s">
        <v>224</v>
      </c>
      <c r="C25" s="224" t="s">
        <v>264</v>
      </c>
      <c r="D25" s="223" t="s">
        <v>265</v>
      </c>
      <c r="E25" s="225" t="s">
        <v>227</v>
      </c>
      <c r="F25" s="226">
        <v>800</v>
      </c>
      <c r="G25" s="226">
        <v>4889</v>
      </c>
      <c r="H25" s="227">
        <v>4089</v>
      </c>
      <c r="I25" s="228" t="s">
        <v>267</v>
      </c>
      <c r="J25" s="229" t="s">
        <v>268</v>
      </c>
      <c r="K25" s="230">
        <v>23</v>
      </c>
      <c r="L25" s="225" t="s">
        <v>218</v>
      </c>
      <c r="M25" s="231">
        <v>2</v>
      </c>
      <c r="N25" s="232" t="s">
        <v>230</v>
      </c>
      <c r="O25" s="222" t="s">
        <v>257</v>
      </c>
      <c r="P25" s="222" t="s">
        <v>266</v>
      </c>
    </row>
    <row r="26" spans="1:16" hidden="1">
      <c r="A26" s="223" t="s">
        <v>223</v>
      </c>
      <c r="B26" s="224" t="s">
        <v>224</v>
      </c>
      <c r="C26" s="224" t="s">
        <v>269</v>
      </c>
      <c r="D26" s="223" t="s">
        <v>265</v>
      </c>
      <c r="E26" s="225" t="s">
        <v>234</v>
      </c>
      <c r="F26" s="226">
        <v>0</v>
      </c>
      <c r="G26" s="226">
        <v>770</v>
      </c>
      <c r="H26" s="227">
        <v>770</v>
      </c>
      <c r="I26" s="228" t="s">
        <v>252</v>
      </c>
      <c r="J26" s="229" t="s">
        <v>253</v>
      </c>
      <c r="K26" s="230">
        <v>24</v>
      </c>
      <c r="L26" s="225" t="s">
        <v>218</v>
      </c>
      <c r="M26" s="231">
        <v>2</v>
      </c>
      <c r="N26" s="232" t="s">
        <v>230</v>
      </c>
      <c r="O26" s="222" t="s">
        <v>257</v>
      </c>
      <c r="P26" s="222" t="s">
        <v>266</v>
      </c>
    </row>
    <row r="27" spans="1:16" hidden="1">
      <c r="A27" s="223" t="s">
        <v>223</v>
      </c>
      <c r="B27" s="224" t="s">
        <v>224</v>
      </c>
      <c r="C27" s="224" t="s">
        <v>269</v>
      </c>
      <c r="D27" s="223" t="s">
        <v>265</v>
      </c>
      <c r="E27" s="225" t="s">
        <v>234</v>
      </c>
      <c r="F27" s="226">
        <v>770</v>
      </c>
      <c r="G27" s="226">
        <v>4885</v>
      </c>
      <c r="H27" s="227">
        <v>4115</v>
      </c>
      <c r="I27" s="228" t="s">
        <v>267</v>
      </c>
      <c r="J27" s="229" t="s">
        <v>268</v>
      </c>
      <c r="K27" s="230">
        <v>24</v>
      </c>
      <c r="L27" s="225" t="s">
        <v>218</v>
      </c>
      <c r="M27" s="231">
        <v>2</v>
      </c>
      <c r="N27" s="232" t="s">
        <v>230</v>
      </c>
      <c r="O27" s="222" t="s">
        <v>257</v>
      </c>
      <c r="P27" s="222" t="s">
        <v>266</v>
      </c>
    </row>
    <row r="28" spans="1:16">
      <c r="A28" s="223" t="s">
        <v>223</v>
      </c>
      <c r="B28" s="224" t="s">
        <v>224</v>
      </c>
      <c r="C28" s="224" t="s">
        <v>270</v>
      </c>
      <c r="D28" s="223" t="s">
        <v>271</v>
      </c>
      <c r="E28" s="225" t="s">
        <v>237</v>
      </c>
      <c r="F28" s="226">
        <v>0</v>
      </c>
      <c r="G28" s="226">
        <v>194</v>
      </c>
      <c r="H28" s="227">
        <v>194</v>
      </c>
      <c r="I28" s="228" t="s">
        <v>267</v>
      </c>
      <c r="J28" s="229" t="s">
        <v>268</v>
      </c>
      <c r="K28" s="230">
        <v>27</v>
      </c>
      <c r="L28" s="225" t="s">
        <v>218</v>
      </c>
      <c r="M28" s="231">
        <v>2</v>
      </c>
      <c r="N28" s="232" t="s">
        <v>230</v>
      </c>
    </row>
    <row r="29" spans="1:16" hidden="1">
      <c r="A29" s="223" t="s">
        <v>223</v>
      </c>
      <c r="B29" s="224" t="s">
        <v>224</v>
      </c>
      <c r="C29" s="224" t="s">
        <v>272</v>
      </c>
      <c r="D29" s="223" t="s">
        <v>273</v>
      </c>
      <c r="E29" s="225" t="s">
        <v>227</v>
      </c>
      <c r="F29" s="226">
        <v>0</v>
      </c>
      <c r="G29" s="226">
        <v>1757</v>
      </c>
      <c r="H29" s="227">
        <v>1757</v>
      </c>
      <c r="I29" s="228" t="s">
        <v>267</v>
      </c>
      <c r="J29" s="229" t="s">
        <v>268</v>
      </c>
      <c r="K29" s="230">
        <v>28</v>
      </c>
      <c r="L29" s="225" t="s">
        <v>218</v>
      </c>
      <c r="M29" s="231">
        <v>2</v>
      </c>
      <c r="N29" s="232" t="s">
        <v>230</v>
      </c>
      <c r="O29" s="222" t="s">
        <v>274</v>
      </c>
      <c r="P29" s="222" t="s">
        <v>275</v>
      </c>
    </row>
    <row r="30" spans="1:16" hidden="1">
      <c r="A30" s="223" t="s">
        <v>223</v>
      </c>
      <c r="B30" s="224" t="s">
        <v>224</v>
      </c>
      <c r="C30" s="224" t="s">
        <v>276</v>
      </c>
      <c r="D30" s="223" t="s">
        <v>273</v>
      </c>
      <c r="E30" s="225" t="s">
        <v>234</v>
      </c>
      <c r="F30" s="226">
        <v>0</v>
      </c>
      <c r="G30" s="226">
        <v>1749</v>
      </c>
      <c r="H30" s="227">
        <v>1749</v>
      </c>
      <c r="I30" s="228" t="s">
        <v>267</v>
      </c>
      <c r="J30" s="229" t="s">
        <v>268</v>
      </c>
      <c r="K30" s="230">
        <v>29</v>
      </c>
      <c r="L30" s="225" t="s">
        <v>218</v>
      </c>
      <c r="M30" s="231">
        <v>2</v>
      </c>
      <c r="N30" s="232" t="s">
        <v>230</v>
      </c>
      <c r="O30" s="222" t="s">
        <v>274</v>
      </c>
      <c r="P30" s="222" t="s">
        <v>275</v>
      </c>
    </row>
    <row r="31" spans="1:16" hidden="1">
      <c r="A31" s="223" t="s">
        <v>223</v>
      </c>
      <c r="B31" s="224" t="s">
        <v>224</v>
      </c>
      <c r="C31" s="224" t="s">
        <v>277</v>
      </c>
      <c r="D31" s="223" t="s">
        <v>278</v>
      </c>
      <c r="E31" s="225" t="s">
        <v>227</v>
      </c>
      <c r="F31" s="226">
        <v>0</v>
      </c>
      <c r="G31" s="226">
        <v>590</v>
      </c>
      <c r="H31" s="227">
        <v>590</v>
      </c>
      <c r="I31" s="228" t="s">
        <v>267</v>
      </c>
      <c r="J31" s="229" t="s">
        <v>268</v>
      </c>
      <c r="K31" s="230">
        <v>30</v>
      </c>
      <c r="L31" s="225" t="s">
        <v>218</v>
      </c>
      <c r="M31" s="231">
        <v>2</v>
      </c>
      <c r="N31" s="232" t="s">
        <v>230</v>
      </c>
      <c r="O31" s="222" t="s">
        <v>274</v>
      </c>
      <c r="P31" s="222" t="s">
        <v>275</v>
      </c>
    </row>
    <row r="32" spans="1:16" hidden="1">
      <c r="A32" s="223" t="s">
        <v>223</v>
      </c>
      <c r="B32" s="224" t="s">
        <v>224</v>
      </c>
      <c r="C32" s="224" t="s">
        <v>277</v>
      </c>
      <c r="D32" s="223" t="s">
        <v>278</v>
      </c>
      <c r="E32" s="225" t="s">
        <v>227</v>
      </c>
      <c r="F32" s="226">
        <v>590</v>
      </c>
      <c r="G32" s="226">
        <v>1910</v>
      </c>
      <c r="H32" s="227">
        <v>1320</v>
      </c>
      <c r="I32" s="228" t="s">
        <v>279</v>
      </c>
      <c r="J32" s="229" t="s">
        <v>280</v>
      </c>
      <c r="K32" s="230">
        <v>30</v>
      </c>
      <c r="L32" s="225" t="s">
        <v>218</v>
      </c>
      <c r="M32" s="231">
        <v>2</v>
      </c>
      <c r="N32" s="232" t="s">
        <v>230</v>
      </c>
      <c r="O32" s="222" t="s">
        <v>274</v>
      </c>
      <c r="P32" s="222" t="s">
        <v>275</v>
      </c>
    </row>
    <row r="33" spans="1:16" hidden="1">
      <c r="A33" s="223" t="s">
        <v>223</v>
      </c>
      <c r="B33" s="224" t="s">
        <v>224</v>
      </c>
      <c r="C33" s="224" t="s">
        <v>281</v>
      </c>
      <c r="D33" s="223" t="s">
        <v>278</v>
      </c>
      <c r="E33" s="225" t="s">
        <v>234</v>
      </c>
      <c r="F33" s="226">
        <v>0</v>
      </c>
      <c r="G33" s="226">
        <v>600</v>
      </c>
      <c r="H33" s="227">
        <v>600</v>
      </c>
      <c r="I33" s="228" t="s">
        <v>267</v>
      </c>
      <c r="J33" s="229" t="s">
        <v>268</v>
      </c>
      <c r="K33" s="230">
        <v>31</v>
      </c>
      <c r="L33" s="225" t="s">
        <v>218</v>
      </c>
      <c r="M33" s="231">
        <v>2</v>
      </c>
      <c r="N33" s="232" t="s">
        <v>230</v>
      </c>
      <c r="O33" s="222" t="s">
        <v>274</v>
      </c>
      <c r="P33" s="222" t="s">
        <v>275</v>
      </c>
    </row>
    <row r="34" spans="1:16" hidden="1">
      <c r="A34" s="223" t="s">
        <v>223</v>
      </c>
      <c r="B34" s="224" t="s">
        <v>224</v>
      </c>
      <c r="C34" s="224" t="s">
        <v>281</v>
      </c>
      <c r="D34" s="223" t="s">
        <v>278</v>
      </c>
      <c r="E34" s="225" t="s">
        <v>234</v>
      </c>
      <c r="F34" s="226">
        <v>600</v>
      </c>
      <c r="G34" s="226">
        <v>1911</v>
      </c>
      <c r="H34" s="227">
        <v>1311</v>
      </c>
      <c r="I34" s="228" t="s">
        <v>279</v>
      </c>
      <c r="J34" s="229" t="s">
        <v>280</v>
      </c>
      <c r="K34" s="230">
        <v>31</v>
      </c>
      <c r="L34" s="225" t="s">
        <v>218</v>
      </c>
      <c r="M34" s="231">
        <v>2</v>
      </c>
      <c r="N34" s="232" t="s">
        <v>230</v>
      </c>
      <c r="O34" s="222" t="s">
        <v>274</v>
      </c>
      <c r="P34" s="222" t="s">
        <v>275</v>
      </c>
    </row>
    <row r="35" spans="1:16" hidden="1">
      <c r="A35" s="223" t="s">
        <v>223</v>
      </c>
      <c r="B35" s="224" t="s">
        <v>224</v>
      </c>
      <c r="C35" s="224" t="s">
        <v>282</v>
      </c>
      <c r="D35" s="223" t="s">
        <v>283</v>
      </c>
      <c r="E35" s="225" t="s">
        <v>227</v>
      </c>
      <c r="F35" s="226">
        <v>0</v>
      </c>
      <c r="G35" s="226">
        <v>2530</v>
      </c>
      <c r="H35" s="227">
        <v>2530</v>
      </c>
      <c r="I35" s="228" t="s">
        <v>279</v>
      </c>
      <c r="J35" s="229" t="s">
        <v>280</v>
      </c>
      <c r="K35" s="230">
        <v>33</v>
      </c>
      <c r="L35" s="225" t="s">
        <v>218</v>
      </c>
      <c r="M35" s="231">
        <v>2</v>
      </c>
      <c r="N35" s="232" t="s">
        <v>230</v>
      </c>
      <c r="O35" s="222" t="s">
        <v>274</v>
      </c>
      <c r="P35" s="222" t="s">
        <v>275</v>
      </c>
    </row>
    <row r="36" spans="1:16" hidden="1">
      <c r="A36" s="223" t="s">
        <v>223</v>
      </c>
      <c r="B36" s="224" t="s">
        <v>224</v>
      </c>
      <c r="C36" s="224" t="s">
        <v>282</v>
      </c>
      <c r="D36" s="223" t="s">
        <v>283</v>
      </c>
      <c r="E36" s="225" t="s">
        <v>227</v>
      </c>
      <c r="F36" s="226">
        <v>2530</v>
      </c>
      <c r="G36" s="226">
        <v>9733</v>
      </c>
      <c r="H36" s="227">
        <v>7203</v>
      </c>
      <c r="I36" s="228" t="s">
        <v>284</v>
      </c>
      <c r="J36" s="229" t="s">
        <v>285</v>
      </c>
      <c r="K36" s="230">
        <v>33</v>
      </c>
      <c r="L36" s="225" t="s">
        <v>218</v>
      </c>
      <c r="M36" s="231">
        <v>2</v>
      </c>
      <c r="N36" s="232" t="s">
        <v>230</v>
      </c>
      <c r="O36" s="222" t="s">
        <v>274</v>
      </c>
      <c r="P36" s="222" t="s">
        <v>275</v>
      </c>
    </row>
    <row r="37" spans="1:16" hidden="1">
      <c r="A37" s="223" t="s">
        <v>223</v>
      </c>
      <c r="B37" s="224" t="s">
        <v>224</v>
      </c>
      <c r="C37" s="224" t="s">
        <v>286</v>
      </c>
      <c r="D37" s="223" t="s">
        <v>283</v>
      </c>
      <c r="E37" s="225" t="s">
        <v>234</v>
      </c>
      <c r="F37" s="226">
        <v>0</v>
      </c>
      <c r="G37" s="226">
        <v>2520</v>
      </c>
      <c r="H37" s="227">
        <v>2520</v>
      </c>
      <c r="I37" s="228" t="s">
        <v>279</v>
      </c>
      <c r="J37" s="229" t="s">
        <v>280</v>
      </c>
      <c r="K37" s="230">
        <v>34</v>
      </c>
      <c r="L37" s="225" t="s">
        <v>218</v>
      </c>
      <c r="M37" s="231">
        <v>2</v>
      </c>
      <c r="N37" s="232" t="s">
        <v>230</v>
      </c>
      <c r="O37" s="222" t="s">
        <v>274</v>
      </c>
      <c r="P37" s="222" t="s">
        <v>275</v>
      </c>
    </row>
    <row r="38" spans="1:16" hidden="1">
      <c r="A38" s="223" t="s">
        <v>223</v>
      </c>
      <c r="B38" s="224" t="s">
        <v>224</v>
      </c>
      <c r="C38" s="224" t="s">
        <v>286</v>
      </c>
      <c r="D38" s="223" t="s">
        <v>283</v>
      </c>
      <c r="E38" s="225" t="s">
        <v>234</v>
      </c>
      <c r="F38" s="226">
        <v>2520</v>
      </c>
      <c r="G38" s="226">
        <v>9744</v>
      </c>
      <c r="H38" s="227">
        <v>7224</v>
      </c>
      <c r="I38" s="228" t="s">
        <v>284</v>
      </c>
      <c r="J38" s="229" t="s">
        <v>285</v>
      </c>
      <c r="K38" s="230">
        <v>34</v>
      </c>
      <c r="L38" s="225" t="s">
        <v>218</v>
      </c>
      <c r="M38" s="231">
        <v>2</v>
      </c>
      <c r="N38" s="232" t="s">
        <v>230</v>
      </c>
      <c r="O38" s="222" t="s">
        <v>274</v>
      </c>
      <c r="P38" s="222" t="s">
        <v>275</v>
      </c>
    </row>
    <row r="39" spans="1:16">
      <c r="A39" s="223" t="s">
        <v>223</v>
      </c>
      <c r="B39" s="224" t="s">
        <v>224</v>
      </c>
      <c r="C39" s="224" t="s">
        <v>287</v>
      </c>
      <c r="D39" s="223" t="s">
        <v>288</v>
      </c>
      <c r="E39" s="225" t="s">
        <v>237</v>
      </c>
      <c r="F39" s="226">
        <v>0</v>
      </c>
      <c r="G39" s="226">
        <v>294</v>
      </c>
      <c r="H39" s="227">
        <v>294</v>
      </c>
      <c r="I39" s="228" t="s">
        <v>284</v>
      </c>
      <c r="J39" s="229" t="s">
        <v>285</v>
      </c>
      <c r="K39" s="230">
        <v>35</v>
      </c>
      <c r="L39" s="225" t="s">
        <v>218</v>
      </c>
      <c r="M39" s="231">
        <v>2</v>
      </c>
      <c r="N39" s="232" t="s">
        <v>230</v>
      </c>
    </row>
    <row r="40" spans="1:16">
      <c r="A40" s="223" t="s">
        <v>223</v>
      </c>
      <c r="B40" s="224" t="s">
        <v>224</v>
      </c>
      <c r="C40" s="224" t="s">
        <v>289</v>
      </c>
      <c r="D40" s="223" t="s">
        <v>290</v>
      </c>
      <c r="E40" s="225" t="s">
        <v>237</v>
      </c>
      <c r="F40" s="226">
        <v>0</v>
      </c>
      <c r="G40" s="226">
        <v>307</v>
      </c>
      <c r="H40" s="227">
        <v>307</v>
      </c>
      <c r="I40" s="228" t="s">
        <v>284</v>
      </c>
      <c r="J40" s="229" t="s">
        <v>285</v>
      </c>
      <c r="K40" s="230">
        <v>36</v>
      </c>
      <c r="L40" s="225" t="s">
        <v>218</v>
      </c>
      <c r="M40" s="231">
        <v>2</v>
      </c>
      <c r="N40" s="232" t="s">
        <v>230</v>
      </c>
    </row>
    <row r="41" spans="1:16" hidden="1">
      <c r="A41" s="223" t="s">
        <v>223</v>
      </c>
      <c r="B41" s="224" t="s">
        <v>224</v>
      </c>
      <c r="C41" s="224" t="s">
        <v>291</v>
      </c>
      <c r="D41" s="223" t="s">
        <v>292</v>
      </c>
      <c r="E41" s="225" t="s">
        <v>227</v>
      </c>
      <c r="F41" s="226">
        <v>0</v>
      </c>
      <c r="G41" s="226">
        <v>6250</v>
      </c>
      <c r="H41" s="227">
        <v>6250</v>
      </c>
      <c r="I41" s="228" t="s">
        <v>284</v>
      </c>
      <c r="J41" s="229" t="s">
        <v>285</v>
      </c>
      <c r="K41" s="230">
        <v>39</v>
      </c>
      <c r="L41" s="225" t="s">
        <v>218</v>
      </c>
      <c r="M41" s="231">
        <v>2</v>
      </c>
      <c r="N41" s="232" t="s">
        <v>230</v>
      </c>
      <c r="O41" s="222" t="s">
        <v>274</v>
      </c>
      <c r="P41" s="222" t="s">
        <v>293</v>
      </c>
    </row>
    <row r="42" spans="1:16" hidden="1">
      <c r="A42" s="223" t="s">
        <v>223</v>
      </c>
      <c r="B42" s="224" t="s">
        <v>224</v>
      </c>
      <c r="C42" s="224" t="s">
        <v>291</v>
      </c>
      <c r="D42" s="223" t="s">
        <v>292</v>
      </c>
      <c r="E42" s="225" t="s">
        <v>227</v>
      </c>
      <c r="F42" s="226">
        <v>6250</v>
      </c>
      <c r="G42" s="226">
        <v>9117</v>
      </c>
      <c r="H42" s="227">
        <v>2867</v>
      </c>
      <c r="I42" s="228" t="s">
        <v>294</v>
      </c>
      <c r="J42" s="229" t="s">
        <v>295</v>
      </c>
      <c r="K42" s="230">
        <v>39</v>
      </c>
      <c r="L42" s="225" t="s">
        <v>218</v>
      </c>
      <c r="M42" s="231">
        <v>4</v>
      </c>
      <c r="N42" s="232" t="s">
        <v>296</v>
      </c>
      <c r="O42" s="222" t="s">
        <v>274</v>
      </c>
      <c r="P42" s="222" t="s">
        <v>293</v>
      </c>
    </row>
    <row r="43" spans="1:16" hidden="1">
      <c r="A43" s="223" t="s">
        <v>223</v>
      </c>
      <c r="B43" s="224" t="s">
        <v>224</v>
      </c>
      <c r="C43" s="224" t="s">
        <v>297</v>
      </c>
      <c r="D43" s="223" t="s">
        <v>292</v>
      </c>
      <c r="E43" s="225" t="s">
        <v>234</v>
      </c>
      <c r="F43" s="226">
        <v>0</v>
      </c>
      <c r="G43" s="226">
        <v>6250</v>
      </c>
      <c r="H43" s="227">
        <v>6250</v>
      </c>
      <c r="I43" s="228" t="s">
        <v>284</v>
      </c>
      <c r="J43" s="229" t="s">
        <v>285</v>
      </c>
      <c r="K43" s="230">
        <v>40</v>
      </c>
      <c r="L43" s="225" t="s">
        <v>218</v>
      </c>
      <c r="M43" s="231">
        <v>2</v>
      </c>
      <c r="N43" s="232" t="s">
        <v>230</v>
      </c>
      <c r="O43" s="222" t="s">
        <v>274</v>
      </c>
      <c r="P43" s="222" t="s">
        <v>293</v>
      </c>
    </row>
    <row r="44" spans="1:16" hidden="1">
      <c r="A44" s="223" t="s">
        <v>223</v>
      </c>
      <c r="B44" s="224" t="s">
        <v>224</v>
      </c>
      <c r="C44" s="224" t="s">
        <v>297</v>
      </c>
      <c r="D44" s="223" t="s">
        <v>292</v>
      </c>
      <c r="E44" s="225" t="s">
        <v>234</v>
      </c>
      <c r="F44" s="226">
        <v>6250</v>
      </c>
      <c r="G44" s="226">
        <v>9112</v>
      </c>
      <c r="H44" s="227">
        <v>2862</v>
      </c>
      <c r="I44" s="228" t="s">
        <v>294</v>
      </c>
      <c r="J44" s="229" t="s">
        <v>295</v>
      </c>
      <c r="K44" s="230">
        <v>40</v>
      </c>
      <c r="L44" s="225" t="s">
        <v>218</v>
      </c>
      <c r="M44" s="231">
        <v>4</v>
      </c>
      <c r="N44" s="232" t="s">
        <v>296</v>
      </c>
      <c r="O44" s="222" t="s">
        <v>274</v>
      </c>
      <c r="P44" s="222" t="s">
        <v>293</v>
      </c>
    </row>
    <row r="45" spans="1:16">
      <c r="A45" s="223" t="s">
        <v>223</v>
      </c>
      <c r="B45" s="224" t="s">
        <v>224</v>
      </c>
      <c r="C45" s="224" t="s">
        <v>298</v>
      </c>
      <c r="D45" s="223" t="s">
        <v>299</v>
      </c>
      <c r="E45" s="225" t="s">
        <v>237</v>
      </c>
      <c r="F45" s="226">
        <v>0</v>
      </c>
      <c r="G45" s="226">
        <v>397</v>
      </c>
      <c r="H45" s="227">
        <v>397</v>
      </c>
      <c r="I45" s="228" t="s">
        <v>294</v>
      </c>
      <c r="J45" s="229" t="s">
        <v>295</v>
      </c>
      <c r="K45" s="230">
        <v>41</v>
      </c>
      <c r="L45" s="225" t="s">
        <v>218</v>
      </c>
      <c r="M45" s="231">
        <v>4</v>
      </c>
      <c r="N45" s="232" t="s">
        <v>296</v>
      </c>
    </row>
    <row r="46" spans="1:16">
      <c r="A46" s="223" t="s">
        <v>223</v>
      </c>
      <c r="B46" s="224" t="s">
        <v>224</v>
      </c>
      <c r="C46" s="224" t="s">
        <v>300</v>
      </c>
      <c r="D46" s="223" t="s">
        <v>301</v>
      </c>
      <c r="E46" s="225" t="s">
        <v>237</v>
      </c>
      <c r="F46" s="226">
        <v>0</v>
      </c>
      <c r="G46" s="226">
        <v>403</v>
      </c>
      <c r="H46" s="227">
        <v>403</v>
      </c>
      <c r="I46" s="228" t="s">
        <v>294</v>
      </c>
      <c r="J46" s="229" t="s">
        <v>295</v>
      </c>
      <c r="K46" s="230">
        <v>42</v>
      </c>
      <c r="L46" s="225" t="s">
        <v>218</v>
      </c>
      <c r="M46" s="231">
        <v>4</v>
      </c>
      <c r="N46" s="232" t="s">
        <v>296</v>
      </c>
    </row>
    <row r="47" spans="1:16" hidden="1">
      <c r="A47" s="223" t="s">
        <v>223</v>
      </c>
      <c r="B47" s="224" t="s">
        <v>224</v>
      </c>
      <c r="C47" s="224" t="s">
        <v>302</v>
      </c>
      <c r="D47" s="223" t="s">
        <v>303</v>
      </c>
      <c r="E47" s="225" t="s">
        <v>227</v>
      </c>
      <c r="F47" s="226">
        <v>0</v>
      </c>
      <c r="G47" s="233">
        <v>5740</v>
      </c>
      <c r="H47" s="226">
        <f>G47-F47</f>
        <v>5740</v>
      </c>
      <c r="I47" s="228" t="s">
        <v>294</v>
      </c>
      <c r="J47" s="223" t="s">
        <v>295</v>
      </c>
      <c r="K47" s="234">
        <v>44</v>
      </c>
      <c r="L47" s="225" t="s">
        <v>218</v>
      </c>
      <c r="M47" s="231">
        <v>4</v>
      </c>
      <c r="N47" s="232" t="s">
        <v>296</v>
      </c>
      <c r="O47" s="222" t="s">
        <v>274</v>
      </c>
      <c r="P47" s="222" t="s">
        <v>304</v>
      </c>
    </row>
    <row r="48" spans="1:16" hidden="1">
      <c r="A48" s="223" t="s">
        <v>223</v>
      </c>
      <c r="B48" s="224" t="s">
        <v>224</v>
      </c>
      <c r="C48" s="224" t="s">
        <v>302</v>
      </c>
      <c r="D48" s="223" t="s">
        <v>303</v>
      </c>
      <c r="E48" s="225" t="s">
        <v>227</v>
      </c>
      <c r="F48" s="226">
        <v>5740</v>
      </c>
      <c r="G48" s="233">
        <v>10886</v>
      </c>
      <c r="H48" s="226">
        <f>G48-F48</f>
        <v>5146</v>
      </c>
      <c r="I48" s="228" t="s">
        <v>305</v>
      </c>
      <c r="J48" s="223" t="s">
        <v>306</v>
      </c>
      <c r="K48" s="234">
        <v>44</v>
      </c>
      <c r="L48" s="225" t="s">
        <v>218</v>
      </c>
      <c r="M48" s="231">
        <v>4</v>
      </c>
      <c r="N48" s="232" t="s">
        <v>296</v>
      </c>
      <c r="O48" s="222" t="s">
        <v>274</v>
      </c>
      <c r="P48" s="222" t="s">
        <v>304</v>
      </c>
    </row>
    <row r="49" spans="1:16" hidden="1">
      <c r="A49" s="223" t="s">
        <v>223</v>
      </c>
      <c r="B49" s="224" t="s">
        <v>224</v>
      </c>
      <c r="C49" s="224" t="s">
        <v>307</v>
      </c>
      <c r="D49" s="223" t="s">
        <v>303</v>
      </c>
      <c r="E49" s="225" t="s">
        <v>234</v>
      </c>
      <c r="F49" s="226">
        <v>0</v>
      </c>
      <c r="G49" s="233">
        <v>5790</v>
      </c>
      <c r="H49" s="226">
        <f>G49-F49</f>
        <v>5790</v>
      </c>
      <c r="I49" s="228" t="s">
        <v>294</v>
      </c>
      <c r="J49" s="223" t="s">
        <v>295</v>
      </c>
      <c r="K49" s="234">
        <v>45</v>
      </c>
      <c r="L49" s="225" t="s">
        <v>218</v>
      </c>
      <c r="M49" s="231">
        <v>4</v>
      </c>
      <c r="N49" s="232" t="s">
        <v>296</v>
      </c>
      <c r="O49" s="222" t="s">
        <v>274</v>
      </c>
      <c r="P49" s="222" t="s">
        <v>304</v>
      </c>
    </row>
    <row r="50" spans="1:16" hidden="1">
      <c r="A50" s="223" t="s">
        <v>223</v>
      </c>
      <c r="B50" s="224" t="s">
        <v>224</v>
      </c>
      <c r="C50" s="224" t="s">
        <v>307</v>
      </c>
      <c r="D50" s="223" t="s">
        <v>303</v>
      </c>
      <c r="E50" s="225" t="s">
        <v>234</v>
      </c>
      <c r="F50" s="226">
        <v>5790</v>
      </c>
      <c r="G50" s="233">
        <v>10905</v>
      </c>
      <c r="H50" s="226">
        <f>G50-F50</f>
        <v>5115</v>
      </c>
      <c r="I50" s="228" t="s">
        <v>305</v>
      </c>
      <c r="J50" s="223" t="s">
        <v>306</v>
      </c>
      <c r="K50" s="234">
        <v>45</v>
      </c>
      <c r="L50" s="225" t="s">
        <v>218</v>
      </c>
      <c r="M50" s="231">
        <v>4</v>
      </c>
      <c r="N50" s="232" t="s">
        <v>296</v>
      </c>
      <c r="O50" s="222" t="s">
        <v>274</v>
      </c>
      <c r="P50" s="222" t="s">
        <v>304</v>
      </c>
    </row>
    <row r="51" spans="1:16" hidden="1">
      <c r="A51" s="223" t="s">
        <v>223</v>
      </c>
      <c r="B51" s="224" t="s">
        <v>224</v>
      </c>
      <c r="C51" s="224" t="s">
        <v>308</v>
      </c>
      <c r="D51" s="223" t="s">
        <v>309</v>
      </c>
      <c r="E51" s="225" t="s">
        <v>227</v>
      </c>
      <c r="F51" s="226">
        <v>0</v>
      </c>
      <c r="G51" s="226">
        <v>3220</v>
      </c>
      <c r="H51" s="227">
        <v>3220</v>
      </c>
      <c r="I51" s="228" t="s">
        <v>305</v>
      </c>
      <c r="J51" s="229" t="s">
        <v>306</v>
      </c>
      <c r="K51" s="230">
        <v>47</v>
      </c>
      <c r="L51" s="225" t="s">
        <v>218</v>
      </c>
      <c r="M51" s="231">
        <v>4</v>
      </c>
      <c r="N51" s="232" t="s">
        <v>296</v>
      </c>
      <c r="O51" s="222" t="s">
        <v>274</v>
      </c>
      <c r="P51" s="222" t="s">
        <v>304</v>
      </c>
    </row>
    <row r="52" spans="1:16" hidden="1">
      <c r="A52" s="223" t="s">
        <v>223</v>
      </c>
      <c r="B52" s="224" t="s">
        <v>224</v>
      </c>
      <c r="C52" s="224" t="s">
        <v>308</v>
      </c>
      <c r="D52" s="223" t="s">
        <v>309</v>
      </c>
      <c r="E52" s="225" t="s">
        <v>227</v>
      </c>
      <c r="F52" s="226">
        <v>3220</v>
      </c>
      <c r="G52" s="226">
        <v>8438</v>
      </c>
      <c r="H52" s="227">
        <v>5218</v>
      </c>
      <c r="I52" s="228" t="s">
        <v>310</v>
      </c>
      <c r="J52" s="229" t="s">
        <v>311</v>
      </c>
      <c r="K52" s="230">
        <v>47</v>
      </c>
      <c r="L52" s="225" t="s">
        <v>218</v>
      </c>
      <c r="M52" s="231">
        <v>4</v>
      </c>
      <c r="N52" s="232" t="s">
        <v>296</v>
      </c>
      <c r="O52" s="222" t="s">
        <v>274</v>
      </c>
      <c r="P52" s="222" t="s">
        <v>304</v>
      </c>
    </row>
    <row r="53" spans="1:16" hidden="1">
      <c r="A53" s="223" t="s">
        <v>223</v>
      </c>
      <c r="B53" s="224" t="s">
        <v>224</v>
      </c>
      <c r="C53" s="224" t="s">
        <v>312</v>
      </c>
      <c r="D53" s="223" t="s">
        <v>309</v>
      </c>
      <c r="E53" s="225" t="s">
        <v>234</v>
      </c>
      <c r="F53" s="226">
        <v>0</v>
      </c>
      <c r="G53" s="226">
        <v>3200</v>
      </c>
      <c r="H53" s="227">
        <v>3200</v>
      </c>
      <c r="I53" s="228" t="s">
        <v>305</v>
      </c>
      <c r="J53" s="229" t="s">
        <v>306</v>
      </c>
      <c r="K53" s="230">
        <v>48</v>
      </c>
      <c r="L53" s="225" t="s">
        <v>218</v>
      </c>
      <c r="M53" s="231">
        <v>4</v>
      </c>
      <c r="N53" s="232" t="s">
        <v>296</v>
      </c>
      <c r="O53" s="222" t="s">
        <v>274</v>
      </c>
      <c r="P53" s="222" t="s">
        <v>304</v>
      </c>
    </row>
    <row r="54" spans="1:16" hidden="1">
      <c r="A54" s="223" t="s">
        <v>223</v>
      </c>
      <c r="B54" s="224" t="s">
        <v>224</v>
      </c>
      <c r="C54" s="224" t="s">
        <v>312</v>
      </c>
      <c r="D54" s="223" t="s">
        <v>309</v>
      </c>
      <c r="E54" s="225" t="s">
        <v>234</v>
      </c>
      <c r="F54" s="226">
        <v>3200</v>
      </c>
      <c r="G54" s="226">
        <v>8450</v>
      </c>
      <c r="H54" s="227">
        <v>5250</v>
      </c>
      <c r="I54" s="228" t="s">
        <v>310</v>
      </c>
      <c r="J54" s="229" t="s">
        <v>311</v>
      </c>
      <c r="K54" s="230">
        <v>48</v>
      </c>
      <c r="L54" s="225" t="s">
        <v>218</v>
      </c>
      <c r="M54" s="231">
        <v>4</v>
      </c>
      <c r="N54" s="232" t="s">
        <v>296</v>
      </c>
      <c r="O54" s="222" t="s">
        <v>274</v>
      </c>
      <c r="P54" s="222" t="s">
        <v>304</v>
      </c>
    </row>
    <row r="55" spans="1:16">
      <c r="A55" s="223" t="s">
        <v>223</v>
      </c>
      <c r="B55" s="224" t="s">
        <v>224</v>
      </c>
      <c r="C55" s="224" t="s">
        <v>313</v>
      </c>
      <c r="D55" s="223" t="s">
        <v>314</v>
      </c>
      <c r="E55" s="225" t="s">
        <v>237</v>
      </c>
      <c r="F55" s="226">
        <v>0</v>
      </c>
      <c r="G55" s="226">
        <v>205</v>
      </c>
      <c r="H55" s="227">
        <v>205</v>
      </c>
      <c r="I55" s="228" t="s">
        <v>305</v>
      </c>
      <c r="J55" s="229" t="s">
        <v>306</v>
      </c>
      <c r="K55" s="230">
        <v>49</v>
      </c>
      <c r="L55" s="225" t="s">
        <v>218</v>
      </c>
      <c r="M55" s="231">
        <v>4</v>
      </c>
      <c r="N55" s="232" t="s">
        <v>296</v>
      </c>
    </row>
    <row r="56" spans="1:16">
      <c r="A56" s="223" t="s">
        <v>223</v>
      </c>
      <c r="B56" s="224" t="s">
        <v>224</v>
      </c>
      <c r="C56" s="224" t="s">
        <v>315</v>
      </c>
      <c r="D56" s="223" t="s">
        <v>316</v>
      </c>
      <c r="E56" s="225" t="s">
        <v>237</v>
      </c>
      <c r="F56" s="226">
        <v>0</v>
      </c>
      <c r="G56" s="226">
        <v>223</v>
      </c>
      <c r="H56" s="227">
        <v>223</v>
      </c>
      <c r="I56" s="228" t="s">
        <v>305</v>
      </c>
      <c r="J56" s="229" t="s">
        <v>306</v>
      </c>
      <c r="K56" s="230">
        <v>50</v>
      </c>
      <c r="L56" s="225" t="s">
        <v>218</v>
      </c>
      <c r="M56" s="231">
        <v>4</v>
      </c>
      <c r="N56" s="232" t="s">
        <v>296</v>
      </c>
    </row>
    <row r="57" spans="1:16" hidden="1">
      <c r="A57" s="223" t="s">
        <v>223</v>
      </c>
      <c r="B57" s="224" t="s">
        <v>224</v>
      </c>
      <c r="C57" s="224" t="s">
        <v>317</v>
      </c>
      <c r="D57" s="223" t="s">
        <v>318</v>
      </c>
      <c r="E57" s="225" t="s">
        <v>227</v>
      </c>
      <c r="F57" s="226">
        <v>0</v>
      </c>
      <c r="G57" s="226">
        <v>5880</v>
      </c>
      <c r="H57" s="227">
        <v>5880</v>
      </c>
      <c r="I57" s="228" t="s">
        <v>310</v>
      </c>
      <c r="J57" s="229" t="s">
        <v>311</v>
      </c>
      <c r="K57" s="230">
        <v>53</v>
      </c>
      <c r="L57" s="225" t="s">
        <v>218</v>
      </c>
      <c r="M57" s="231">
        <v>4</v>
      </c>
      <c r="N57" s="232" t="s">
        <v>296</v>
      </c>
      <c r="O57" s="222" t="s">
        <v>274</v>
      </c>
      <c r="P57" s="222" t="s">
        <v>319</v>
      </c>
    </row>
    <row r="58" spans="1:16" hidden="1">
      <c r="A58" s="223" t="s">
        <v>223</v>
      </c>
      <c r="B58" s="224" t="s">
        <v>224</v>
      </c>
      <c r="C58" s="224" t="s">
        <v>317</v>
      </c>
      <c r="D58" s="223" t="s">
        <v>318</v>
      </c>
      <c r="E58" s="225" t="s">
        <v>227</v>
      </c>
      <c r="F58" s="226">
        <v>5880</v>
      </c>
      <c r="G58" s="226">
        <v>7509</v>
      </c>
      <c r="H58" s="227">
        <v>1629</v>
      </c>
      <c r="I58" s="228" t="s">
        <v>320</v>
      </c>
      <c r="J58" s="229" t="s">
        <v>321</v>
      </c>
      <c r="K58" s="230">
        <v>53</v>
      </c>
      <c r="L58" s="225" t="s">
        <v>218</v>
      </c>
      <c r="M58" s="231">
        <v>4</v>
      </c>
      <c r="N58" s="232" t="s">
        <v>296</v>
      </c>
      <c r="O58" s="222" t="s">
        <v>274</v>
      </c>
      <c r="P58" s="222" t="s">
        <v>319</v>
      </c>
    </row>
    <row r="59" spans="1:16" hidden="1">
      <c r="A59" s="223" t="s">
        <v>223</v>
      </c>
      <c r="B59" s="224" t="s">
        <v>224</v>
      </c>
      <c r="C59" s="224" t="s">
        <v>322</v>
      </c>
      <c r="D59" s="223" t="s">
        <v>318</v>
      </c>
      <c r="E59" s="225" t="s">
        <v>234</v>
      </c>
      <c r="F59" s="226">
        <v>0</v>
      </c>
      <c r="G59" s="226">
        <v>5880</v>
      </c>
      <c r="H59" s="227">
        <v>5880</v>
      </c>
      <c r="I59" s="228" t="s">
        <v>310</v>
      </c>
      <c r="J59" s="229" t="s">
        <v>311</v>
      </c>
      <c r="K59" s="230">
        <v>54</v>
      </c>
      <c r="L59" s="225" t="s">
        <v>218</v>
      </c>
      <c r="M59" s="231">
        <v>4</v>
      </c>
      <c r="N59" s="232" t="s">
        <v>296</v>
      </c>
      <c r="O59" s="222" t="s">
        <v>274</v>
      </c>
      <c r="P59" s="222" t="s">
        <v>319</v>
      </c>
    </row>
    <row r="60" spans="1:16" hidden="1">
      <c r="A60" s="223" t="s">
        <v>223</v>
      </c>
      <c r="B60" s="224" t="s">
        <v>224</v>
      </c>
      <c r="C60" s="224" t="s">
        <v>322</v>
      </c>
      <c r="D60" s="223" t="s">
        <v>318</v>
      </c>
      <c r="E60" s="225" t="s">
        <v>234</v>
      </c>
      <c r="F60" s="226">
        <v>5880</v>
      </c>
      <c r="G60" s="226">
        <v>7504</v>
      </c>
      <c r="H60" s="227">
        <v>1624</v>
      </c>
      <c r="I60" s="228" t="s">
        <v>320</v>
      </c>
      <c r="J60" s="229" t="s">
        <v>321</v>
      </c>
      <c r="K60" s="230">
        <v>54</v>
      </c>
      <c r="L60" s="225" t="s">
        <v>218</v>
      </c>
      <c r="M60" s="231">
        <v>4</v>
      </c>
      <c r="N60" s="232" t="s">
        <v>296</v>
      </c>
      <c r="O60" s="222" t="s">
        <v>274</v>
      </c>
      <c r="P60" s="222" t="s">
        <v>319</v>
      </c>
    </row>
    <row r="61" spans="1:16">
      <c r="A61" s="223" t="s">
        <v>223</v>
      </c>
      <c r="B61" s="224" t="s">
        <v>224</v>
      </c>
      <c r="C61" s="224" t="s">
        <v>323</v>
      </c>
      <c r="D61" s="223" t="s">
        <v>324</v>
      </c>
      <c r="E61" s="225" t="s">
        <v>237</v>
      </c>
      <c r="F61" s="226">
        <v>0</v>
      </c>
      <c r="G61" s="226">
        <v>427</v>
      </c>
      <c r="H61" s="227">
        <v>427</v>
      </c>
      <c r="I61" s="228" t="s">
        <v>310</v>
      </c>
      <c r="J61" s="229" t="s">
        <v>311</v>
      </c>
      <c r="K61" s="230">
        <v>56</v>
      </c>
      <c r="L61" s="225" t="s">
        <v>218</v>
      </c>
      <c r="M61" s="231">
        <v>4</v>
      </c>
      <c r="N61" s="232" t="s">
        <v>296</v>
      </c>
    </row>
    <row r="62" spans="1:16">
      <c r="A62" s="223" t="s">
        <v>223</v>
      </c>
      <c r="B62" s="224" t="s">
        <v>224</v>
      </c>
      <c r="C62" s="224" t="s">
        <v>325</v>
      </c>
      <c r="D62" s="223" t="s">
        <v>326</v>
      </c>
      <c r="E62" s="225" t="s">
        <v>237</v>
      </c>
      <c r="F62" s="226">
        <v>0</v>
      </c>
      <c r="G62" s="226">
        <v>973</v>
      </c>
      <c r="H62" s="227">
        <v>973</v>
      </c>
      <c r="I62" s="228" t="s">
        <v>310</v>
      </c>
      <c r="J62" s="229" t="s">
        <v>311</v>
      </c>
      <c r="K62" s="230">
        <v>57</v>
      </c>
      <c r="L62" s="225" t="s">
        <v>218</v>
      </c>
      <c r="M62" s="231">
        <v>4</v>
      </c>
      <c r="N62" s="232" t="s">
        <v>296</v>
      </c>
    </row>
    <row r="63" spans="1:16" hidden="1">
      <c r="A63" s="223" t="s">
        <v>223</v>
      </c>
      <c r="B63" s="224" t="s">
        <v>224</v>
      </c>
      <c r="C63" s="224" t="s">
        <v>327</v>
      </c>
      <c r="D63" s="223" t="s">
        <v>328</v>
      </c>
      <c r="E63" s="225" t="s">
        <v>227</v>
      </c>
      <c r="F63" s="226">
        <v>0</v>
      </c>
      <c r="G63" s="226">
        <v>7290</v>
      </c>
      <c r="H63" s="227">
        <v>7290</v>
      </c>
      <c r="I63" s="228" t="s">
        <v>320</v>
      </c>
      <c r="J63" s="229" t="s">
        <v>321</v>
      </c>
      <c r="K63" s="230">
        <v>59</v>
      </c>
      <c r="L63" s="225" t="s">
        <v>218</v>
      </c>
      <c r="M63" s="231">
        <v>4</v>
      </c>
      <c r="N63" s="232" t="s">
        <v>296</v>
      </c>
      <c r="O63" s="222" t="s">
        <v>274</v>
      </c>
      <c r="P63" s="222" t="s">
        <v>329</v>
      </c>
    </row>
    <row r="64" spans="1:16" hidden="1">
      <c r="A64" s="223" t="s">
        <v>223</v>
      </c>
      <c r="B64" s="224" t="s">
        <v>224</v>
      </c>
      <c r="C64" s="224" t="s">
        <v>327</v>
      </c>
      <c r="D64" s="223" t="s">
        <v>328</v>
      </c>
      <c r="E64" s="225" t="s">
        <v>227</v>
      </c>
      <c r="F64" s="226">
        <v>7290</v>
      </c>
      <c r="G64" s="226">
        <v>8310</v>
      </c>
      <c r="H64" s="227">
        <v>1020</v>
      </c>
      <c r="I64" s="228" t="s">
        <v>330</v>
      </c>
      <c r="J64" s="229" t="s">
        <v>331</v>
      </c>
      <c r="K64" s="230">
        <v>59</v>
      </c>
      <c r="L64" s="225" t="s">
        <v>218</v>
      </c>
      <c r="M64" s="231">
        <v>4</v>
      </c>
      <c r="N64" s="232" t="s">
        <v>296</v>
      </c>
      <c r="O64" s="222" t="s">
        <v>274</v>
      </c>
      <c r="P64" s="222" t="s">
        <v>329</v>
      </c>
    </row>
    <row r="65" spans="1:16" hidden="1">
      <c r="A65" s="223" t="s">
        <v>223</v>
      </c>
      <c r="B65" s="224" t="s">
        <v>224</v>
      </c>
      <c r="C65" s="224" t="s">
        <v>327</v>
      </c>
      <c r="D65" s="223" t="s">
        <v>328</v>
      </c>
      <c r="E65" s="225" t="s">
        <v>227</v>
      </c>
      <c r="F65" s="226">
        <v>8310</v>
      </c>
      <c r="G65" s="226">
        <v>9651</v>
      </c>
      <c r="H65" s="227">
        <v>1341</v>
      </c>
      <c r="I65" s="228" t="s">
        <v>332</v>
      </c>
      <c r="J65" s="229" t="s">
        <v>333</v>
      </c>
      <c r="K65" s="230">
        <v>59</v>
      </c>
      <c r="L65" s="225" t="s">
        <v>218</v>
      </c>
      <c r="M65" s="231">
        <v>4</v>
      </c>
      <c r="N65" s="232" t="s">
        <v>296</v>
      </c>
      <c r="O65" s="222" t="s">
        <v>274</v>
      </c>
      <c r="P65" s="222" t="s">
        <v>329</v>
      </c>
    </row>
    <row r="66" spans="1:16" hidden="1">
      <c r="A66" s="223" t="s">
        <v>223</v>
      </c>
      <c r="B66" s="224" t="s">
        <v>224</v>
      </c>
      <c r="C66" s="224" t="s">
        <v>334</v>
      </c>
      <c r="D66" s="223" t="s">
        <v>328</v>
      </c>
      <c r="E66" s="225" t="s">
        <v>234</v>
      </c>
      <c r="F66" s="226">
        <v>0</v>
      </c>
      <c r="G66" s="226">
        <v>7300</v>
      </c>
      <c r="H66" s="227">
        <v>7300</v>
      </c>
      <c r="I66" s="228" t="s">
        <v>320</v>
      </c>
      <c r="J66" s="229" t="s">
        <v>321</v>
      </c>
      <c r="K66" s="230">
        <v>60</v>
      </c>
      <c r="L66" s="225" t="s">
        <v>218</v>
      </c>
      <c r="M66" s="231">
        <v>4</v>
      </c>
      <c r="N66" s="232" t="s">
        <v>296</v>
      </c>
      <c r="O66" s="222" t="s">
        <v>274</v>
      </c>
      <c r="P66" s="222" t="s">
        <v>329</v>
      </c>
    </row>
    <row r="67" spans="1:16" hidden="1">
      <c r="A67" s="223" t="s">
        <v>223</v>
      </c>
      <c r="B67" s="224" t="s">
        <v>224</v>
      </c>
      <c r="C67" s="224" t="s">
        <v>334</v>
      </c>
      <c r="D67" s="223" t="s">
        <v>328</v>
      </c>
      <c r="E67" s="225" t="s">
        <v>234</v>
      </c>
      <c r="F67" s="226">
        <v>7300</v>
      </c>
      <c r="G67" s="226">
        <v>8290</v>
      </c>
      <c r="H67" s="227">
        <v>990</v>
      </c>
      <c r="I67" s="228" t="s">
        <v>330</v>
      </c>
      <c r="J67" s="229" t="s">
        <v>331</v>
      </c>
      <c r="K67" s="230">
        <v>60</v>
      </c>
      <c r="L67" s="225" t="s">
        <v>218</v>
      </c>
      <c r="M67" s="231">
        <v>4</v>
      </c>
      <c r="N67" s="232" t="s">
        <v>296</v>
      </c>
      <c r="O67" s="222" t="s">
        <v>274</v>
      </c>
      <c r="P67" s="222" t="s">
        <v>329</v>
      </c>
    </row>
    <row r="68" spans="1:16" hidden="1">
      <c r="A68" s="223" t="s">
        <v>223</v>
      </c>
      <c r="B68" s="224" t="s">
        <v>224</v>
      </c>
      <c r="C68" s="224" t="s">
        <v>334</v>
      </c>
      <c r="D68" s="223" t="s">
        <v>328</v>
      </c>
      <c r="E68" s="225" t="s">
        <v>234</v>
      </c>
      <c r="F68" s="226">
        <v>8290</v>
      </c>
      <c r="G68" s="226">
        <v>9645</v>
      </c>
      <c r="H68" s="227">
        <v>1355</v>
      </c>
      <c r="I68" s="228" t="s">
        <v>332</v>
      </c>
      <c r="J68" s="229" t="s">
        <v>333</v>
      </c>
      <c r="K68" s="230">
        <v>60</v>
      </c>
      <c r="L68" s="225" t="s">
        <v>218</v>
      </c>
      <c r="M68" s="231">
        <v>4</v>
      </c>
      <c r="N68" s="232" t="s">
        <v>296</v>
      </c>
      <c r="O68" s="222" t="s">
        <v>274</v>
      </c>
      <c r="P68" s="222" t="s">
        <v>329</v>
      </c>
    </row>
    <row r="69" spans="1:16" hidden="1">
      <c r="A69" s="223" t="s">
        <v>223</v>
      </c>
      <c r="B69" s="224" t="s">
        <v>224</v>
      </c>
      <c r="C69" s="224" t="s">
        <v>335</v>
      </c>
      <c r="D69" s="223" t="s">
        <v>336</v>
      </c>
      <c r="E69" s="225" t="s">
        <v>227</v>
      </c>
      <c r="F69" s="226">
        <v>0</v>
      </c>
      <c r="G69" s="226">
        <v>4220</v>
      </c>
      <c r="H69" s="227">
        <v>4220</v>
      </c>
      <c r="I69" s="228" t="s">
        <v>332</v>
      </c>
      <c r="J69" s="229" t="s">
        <v>333</v>
      </c>
      <c r="K69" s="230">
        <v>63</v>
      </c>
      <c r="L69" s="225" t="s">
        <v>218</v>
      </c>
      <c r="M69" s="231">
        <v>4</v>
      </c>
      <c r="N69" s="232" t="s">
        <v>296</v>
      </c>
      <c r="O69" s="222" t="s">
        <v>274</v>
      </c>
      <c r="P69" s="222" t="s">
        <v>329</v>
      </c>
    </row>
    <row r="70" spans="1:16" hidden="1">
      <c r="A70" s="223" t="s">
        <v>223</v>
      </c>
      <c r="B70" s="224" t="s">
        <v>224</v>
      </c>
      <c r="C70" s="224" t="s">
        <v>335</v>
      </c>
      <c r="D70" s="223" t="s">
        <v>336</v>
      </c>
      <c r="E70" s="225" t="s">
        <v>227</v>
      </c>
      <c r="F70" s="226">
        <v>4220</v>
      </c>
      <c r="G70" s="226">
        <v>5210</v>
      </c>
      <c r="H70" s="227">
        <v>990</v>
      </c>
      <c r="I70" s="228" t="s">
        <v>337</v>
      </c>
      <c r="J70" s="229" t="s">
        <v>338</v>
      </c>
      <c r="K70" s="230">
        <v>63</v>
      </c>
      <c r="L70" s="225" t="s">
        <v>218</v>
      </c>
      <c r="M70" s="231">
        <v>4</v>
      </c>
      <c r="N70" s="232" t="s">
        <v>296</v>
      </c>
      <c r="O70" s="222" t="s">
        <v>274</v>
      </c>
      <c r="P70" s="222" t="s">
        <v>329</v>
      </c>
    </row>
    <row r="71" spans="1:16" hidden="1">
      <c r="A71" s="223" t="s">
        <v>223</v>
      </c>
      <c r="B71" s="224" t="s">
        <v>224</v>
      </c>
      <c r="C71" s="224" t="s">
        <v>335</v>
      </c>
      <c r="D71" s="223" t="s">
        <v>336</v>
      </c>
      <c r="E71" s="225" t="s">
        <v>227</v>
      </c>
      <c r="F71" s="226">
        <v>5210</v>
      </c>
      <c r="G71" s="226">
        <v>7898</v>
      </c>
      <c r="H71" s="227">
        <v>2688</v>
      </c>
      <c r="I71" s="228" t="s">
        <v>339</v>
      </c>
      <c r="J71" s="229" t="s">
        <v>340</v>
      </c>
      <c r="K71" s="230">
        <v>63</v>
      </c>
      <c r="L71" s="225" t="s">
        <v>218</v>
      </c>
      <c r="M71" s="231">
        <v>4</v>
      </c>
      <c r="N71" s="232" t="s">
        <v>296</v>
      </c>
      <c r="O71" s="222" t="s">
        <v>274</v>
      </c>
      <c r="P71" s="222" t="s">
        <v>329</v>
      </c>
    </row>
    <row r="72" spans="1:16" hidden="1">
      <c r="A72" s="223" t="s">
        <v>223</v>
      </c>
      <c r="B72" s="224" t="s">
        <v>224</v>
      </c>
      <c r="C72" s="224" t="s">
        <v>341</v>
      </c>
      <c r="D72" s="223" t="s">
        <v>336</v>
      </c>
      <c r="E72" s="225" t="s">
        <v>234</v>
      </c>
      <c r="F72" s="226">
        <v>0</v>
      </c>
      <c r="G72" s="226">
        <v>4220</v>
      </c>
      <c r="H72" s="227">
        <v>4220</v>
      </c>
      <c r="I72" s="228" t="s">
        <v>332</v>
      </c>
      <c r="J72" s="229" t="s">
        <v>333</v>
      </c>
      <c r="K72" s="230">
        <v>65</v>
      </c>
      <c r="L72" s="225" t="s">
        <v>218</v>
      </c>
      <c r="M72" s="231">
        <v>4</v>
      </c>
      <c r="N72" s="232" t="s">
        <v>296</v>
      </c>
      <c r="O72" s="222" t="s">
        <v>274</v>
      </c>
      <c r="P72" s="222" t="s">
        <v>329</v>
      </c>
    </row>
    <row r="73" spans="1:16" hidden="1">
      <c r="A73" s="223" t="s">
        <v>223</v>
      </c>
      <c r="B73" s="224" t="s">
        <v>224</v>
      </c>
      <c r="C73" s="224" t="s">
        <v>341</v>
      </c>
      <c r="D73" s="223" t="s">
        <v>336</v>
      </c>
      <c r="E73" s="225" t="s">
        <v>234</v>
      </c>
      <c r="F73" s="226">
        <v>4220</v>
      </c>
      <c r="G73" s="226">
        <v>5210</v>
      </c>
      <c r="H73" s="227">
        <v>990</v>
      </c>
      <c r="I73" s="228" t="s">
        <v>337</v>
      </c>
      <c r="J73" s="229" t="s">
        <v>338</v>
      </c>
      <c r="K73" s="230">
        <v>65</v>
      </c>
      <c r="L73" s="225" t="s">
        <v>218</v>
      </c>
      <c r="M73" s="231">
        <v>4</v>
      </c>
      <c r="N73" s="232" t="s">
        <v>296</v>
      </c>
      <c r="O73" s="222" t="s">
        <v>274</v>
      </c>
      <c r="P73" s="222" t="s">
        <v>329</v>
      </c>
    </row>
    <row r="74" spans="1:16" hidden="1">
      <c r="A74" s="223" t="s">
        <v>223</v>
      </c>
      <c r="B74" s="224" t="s">
        <v>224</v>
      </c>
      <c r="C74" s="224" t="s">
        <v>341</v>
      </c>
      <c r="D74" s="223" t="s">
        <v>336</v>
      </c>
      <c r="E74" s="225" t="s">
        <v>234</v>
      </c>
      <c r="F74" s="226">
        <v>5210</v>
      </c>
      <c r="G74" s="226">
        <v>7878</v>
      </c>
      <c r="H74" s="227">
        <v>2668</v>
      </c>
      <c r="I74" s="228" t="s">
        <v>339</v>
      </c>
      <c r="J74" s="229" t="s">
        <v>340</v>
      </c>
      <c r="K74" s="230">
        <v>65</v>
      </c>
      <c r="L74" s="225" t="s">
        <v>218</v>
      </c>
      <c r="M74" s="231">
        <v>4</v>
      </c>
      <c r="N74" s="232" t="s">
        <v>296</v>
      </c>
      <c r="O74" s="222" t="s">
        <v>274</v>
      </c>
      <c r="P74" s="222" t="s">
        <v>329</v>
      </c>
    </row>
    <row r="75" spans="1:16" hidden="1">
      <c r="A75" s="223" t="s">
        <v>223</v>
      </c>
      <c r="B75" s="224" t="s">
        <v>224</v>
      </c>
      <c r="C75" s="224" t="s">
        <v>342</v>
      </c>
      <c r="D75" s="223" t="s">
        <v>343</v>
      </c>
      <c r="E75" s="225" t="s">
        <v>227</v>
      </c>
      <c r="F75" s="226">
        <v>0</v>
      </c>
      <c r="G75" s="226">
        <v>6410</v>
      </c>
      <c r="H75" s="227">
        <v>6410</v>
      </c>
      <c r="I75" s="228" t="s">
        <v>339</v>
      </c>
      <c r="J75" s="229" t="s">
        <v>340</v>
      </c>
      <c r="K75" s="230">
        <v>68</v>
      </c>
      <c r="L75" s="225" t="s">
        <v>218</v>
      </c>
      <c r="M75" s="231">
        <v>4</v>
      </c>
      <c r="N75" s="232" t="s">
        <v>296</v>
      </c>
      <c r="O75" s="222" t="s">
        <v>274</v>
      </c>
      <c r="P75" s="222" t="s">
        <v>329</v>
      </c>
    </row>
    <row r="76" spans="1:16" hidden="1">
      <c r="A76" s="223" t="s">
        <v>223</v>
      </c>
      <c r="B76" s="224" t="s">
        <v>224</v>
      </c>
      <c r="C76" s="224" t="s">
        <v>342</v>
      </c>
      <c r="D76" s="223" t="s">
        <v>343</v>
      </c>
      <c r="E76" s="225" t="s">
        <v>227</v>
      </c>
      <c r="F76" s="226">
        <v>6410</v>
      </c>
      <c r="G76" s="226">
        <v>8290</v>
      </c>
      <c r="H76" s="227">
        <v>1880</v>
      </c>
      <c r="I76" s="228" t="s">
        <v>344</v>
      </c>
      <c r="J76" s="229" t="s">
        <v>345</v>
      </c>
      <c r="K76" s="230">
        <v>68</v>
      </c>
      <c r="L76" s="225" t="s">
        <v>218</v>
      </c>
      <c r="M76" s="231">
        <v>8</v>
      </c>
      <c r="N76" s="232" t="s">
        <v>346</v>
      </c>
      <c r="O76" s="222" t="s">
        <v>274</v>
      </c>
      <c r="P76" s="222" t="s">
        <v>329</v>
      </c>
    </row>
    <row r="77" spans="1:16" hidden="1">
      <c r="A77" s="223" t="s">
        <v>223</v>
      </c>
      <c r="B77" s="224" t="s">
        <v>224</v>
      </c>
      <c r="C77" s="224" t="s">
        <v>342</v>
      </c>
      <c r="D77" s="223" t="s">
        <v>343</v>
      </c>
      <c r="E77" s="225" t="s">
        <v>227</v>
      </c>
      <c r="F77" s="226">
        <v>8290</v>
      </c>
      <c r="G77" s="226">
        <v>8590</v>
      </c>
      <c r="H77" s="227">
        <v>300</v>
      </c>
      <c r="I77" s="228" t="s">
        <v>347</v>
      </c>
      <c r="J77" s="229" t="s">
        <v>348</v>
      </c>
      <c r="K77" s="230">
        <v>68</v>
      </c>
      <c r="L77" s="225" t="s">
        <v>218</v>
      </c>
      <c r="M77" s="231">
        <v>5</v>
      </c>
      <c r="N77" s="232" t="s">
        <v>349</v>
      </c>
      <c r="O77" s="222" t="s">
        <v>274</v>
      </c>
      <c r="P77" s="222" t="s">
        <v>329</v>
      </c>
    </row>
    <row r="78" spans="1:16" hidden="1">
      <c r="A78" s="223" t="s">
        <v>223</v>
      </c>
      <c r="B78" s="224" t="s">
        <v>224</v>
      </c>
      <c r="C78" s="224" t="s">
        <v>342</v>
      </c>
      <c r="D78" s="223" t="s">
        <v>343</v>
      </c>
      <c r="E78" s="225" t="s">
        <v>227</v>
      </c>
      <c r="F78" s="226">
        <v>8590</v>
      </c>
      <c r="G78" s="226">
        <v>9600</v>
      </c>
      <c r="H78" s="227">
        <v>1010</v>
      </c>
      <c r="I78" s="228" t="s">
        <v>350</v>
      </c>
      <c r="J78" s="229" t="s">
        <v>351</v>
      </c>
      <c r="K78" s="230">
        <v>68</v>
      </c>
      <c r="L78" s="225" t="s">
        <v>218</v>
      </c>
      <c r="M78" s="231">
        <v>8</v>
      </c>
      <c r="N78" s="232" t="s">
        <v>346</v>
      </c>
      <c r="O78" s="222" t="s">
        <v>274</v>
      </c>
      <c r="P78" s="222" t="s">
        <v>329</v>
      </c>
    </row>
    <row r="79" spans="1:16" hidden="1">
      <c r="A79" s="223" t="s">
        <v>223</v>
      </c>
      <c r="B79" s="224" t="s">
        <v>224</v>
      </c>
      <c r="C79" s="224" t="s">
        <v>342</v>
      </c>
      <c r="D79" s="223" t="s">
        <v>343</v>
      </c>
      <c r="E79" s="225" t="s">
        <v>227</v>
      </c>
      <c r="F79" s="226">
        <v>9600</v>
      </c>
      <c r="G79" s="226">
        <v>9921</v>
      </c>
      <c r="H79" s="227">
        <v>321</v>
      </c>
      <c r="I79" s="228" t="s">
        <v>347</v>
      </c>
      <c r="J79" s="229" t="s">
        <v>348</v>
      </c>
      <c r="K79" s="230">
        <v>68</v>
      </c>
      <c r="L79" s="225" t="s">
        <v>218</v>
      </c>
      <c r="M79" s="231">
        <v>5</v>
      </c>
      <c r="N79" s="232" t="s">
        <v>349</v>
      </c>
      <c r="O79" s="222" t="s">
        <v>274</v>
      </c>
      <c r="P79" s="222" t="s">
        <v>329</v>
      </c>
    </row>
    <row r="80" spans="1:16" hidden="1">
      <c r="A80" s="223" t="s">
        <v>223</v>
      </c>
      <c r="B80" s="224" t="s">
        <v>224</v>
      </c>
      <c r="C80" s="224" t="s">
        <v>352</v>
      </c>
      <c r="D80" s="223" t="s">
        <v>343</v>
      </c>
      <c r="E80" s="225" t="s">
        <v>234</v>
      </c>
      <c r="F80" s="226">
        <v>0</v>
      </c>
      <c r="G80" s="226">
        <v>6320</v>
      </c>
      <c r="H80" s="227">
        <v>6320</v>
      </c>
      <c r="I80" s="228" t="s">
        <v>339</v>
      </c>
      <c r="J80" s="229" t="s">
        <v>340</v>
      </c>
      <c r="K80" s="230">
        <v>69</v>
      </c>
      <c r="L80" s="225" t="s">
        <v>218</v>
      </c>
      <c r="M80" s="231">
        <v>4</v>
      </c>
      <c r="N80" s="232" t="s">
        <v>296</v>
      </c>
      <c r="O80" s="222" t="s">
        <v>274</v>
      </c>
      <c r="P80" s="222" t="s">
        <v>329</v>
      </c>
    </row>
    <row r="81" spans="1:16" hidden="1">
      <c r="A81" s="223" t="s">
        <v>223</v>
      </c>
      <c r="B81" s="224" t="s">
        <v>224</v>
      </c>
      <c r="C81" s="224" t="s">
        <v>352</v>
      </c>
      <c r="D81" s="223" t="s">
        <v>343</v>
      </c>
      <c r="E81" s="225" t="s">
        <v>234</v>
      </c>
      <c r="F81" s="226">
        <v>6320</v>
      </c>
      <c r="G81" s="226">
        <v>8320</v>
      </c>
      <c r="H81" s="227">
        <v>2000</v>
      </c>
      <c r="I81" s="228" t="s">
        <v>344</v>
      </c>
      <c r="J81" s="229" t="s">
        <v>345</v>
      </c>
      <c r="K81" s="230">
        <v>69</v>
      </c>
      <c r="L81" s="225" t="s">
        <v>218</v>
      </c>
      <c r="M81" s="231">
        <v>8</v>
      </c>
      <c r="N81" s="232" t="s">
        <v>346</v>
      </c>
      <c r="O81" s="222" t="s">
        <v>274</v>
      </c>
      <c r="P81" s="222" t="s">
        <v>329</v>
      </c>
    </row>
    <row r="82" spans="1:16" hidden="1">
      <c r="A82" s="223" t="s">
        <v>223</v>
      </c>
      <c r="B82" s="224" t="s">
        <v>224</v>
      </c>
      <c r="C82" s="224" t="s">
        <v>352</v>
      </c>
      <c r="D82" s="223" t="s">
        <v>343</v>
      </c>
      <c r="E82" s="225" t="s">
        <v>234</v>
      </c>
      <c r="F82" s="226">
        <v>8320</v>
      </c>
      <c r="G82" s="226">
        <v>8620</v>
      </c>
      <c r="H82" s="227">
        <v>300</v>
      </c>
      <c r="I82" s="228" t="s">
        <v>347</v>
      </c>
      <c r="J82" s="229" t="s">
        <v>348</v>
      </c>
      <c r="K82" s="230">
        <v>69</v>
      </c>
      <c r="L82" s="225" t="s">
        <v>218</v>
      </c>
      <c r="M82" s="231">
        <v>5</v>
      </c>
      <c r="N82" s="232" t="s">
        <v>349</v>
      </c>
      <c r="O82" s="222" t="s">
        <v>274</v>
      </c>
      <c r="P82" s="222" t="s">
        <v>329</v>
      </c>
    </row>
    <row r="83" spans="1:16" hidden="1">
      <c r="A83" s="223" t="s">
        <v>223</v>
      </c>
      <c r="B83" s="224" t="s">
        <v>224</v>
      </c>
      <c r="C83" s="224" t="s">
        <v>352</v>
      </c>
      <c r="D83" s="223" t="s">
        <v>343</v>
      </c>
      <c r="E83" s="225" t="s">
        <v>234</v>
      </c>
      <c r="F83" s="226">
        <v>8620</v>
      </c>
      <c r="G83" s="226">
        <v>9590</v>
      </c>
      <c r="H83" s="227">
        <v>970</v>
      </c>
      <c r="I83" s="228" t="s">
        <v>350</v>
      </c>
      <c r="J83" s="229" t="s">
        <v>351</v>
      </c>
      <c r="K83" s="230">
        <v>69</v>
      </c>
      <c r="L83" s="225" t="s">
        <v>218</v>
      </c>
      <c r="M83" s="231">
        <v>8</v>
      </c>
      <c r="N83" s="232" t="s">
        <v>346</v>
      </c>
      <c r="O83" s="222" t="s">
        <v>274</v>
      </c>
      <c r="P83" s="222" t="s">
        <v>329</v>
      </c>
    </row>
    <row r="84" spans="1:16" hidden="1">
      <c r="A84" s="223" t="s">
        <v>223</v>
      </c>
      <c r="B84" s="224" t="s">
        <v>224</v>
      </c>
      <c r="C84" s="224" t="s">
        <v>352</v>
      </c>
      <c r="D84" s="223" t="s">
        <v>343</v>
      </c>
      <c r="E84" s="225" t="s">
        <v>234</v>
      </c>
      <c r="F84" s="226">
        <v>9590</v>
      </c>
      <c r="G84" s="226">
        <v>9944</v>
      </c>
      <c r="H84" s="227">
        <v>354</v>
      </c>
      <c r="I84" s="228" t="s">
        <v>347</v>
      </c>
      <c r="J84" s="229" t="s">
        <v>348</v>
      </c>
      <c r="K84" s="230">
        <v>69</v>
      </c>
      <c r="L84" s="225" t="s">
        <v>218</v>
      </c>
      <c r="M84" s="231">
        <v>5</v>
      </c>
      <c r="N84" s="232" t="s">
        <v>349</v>
      </c>
      <c r="O84" s="222" t="s">
        <v>274</v>
      </c>
      <c r="P84" s="222" t="s">
        <v>329</v>
      </c>
    </row>
    <row r="85" spans="1:16" hidden="1">
      <c r="A85" s="223" t="s">
        <v>223</v>
      </c>
      <c r="B85" s="224" t="s">
        <v>224</v>
      </c>
      <c r="C85" s="224" t="s">
        <v>353</v>
      </c>
      <c r="D85" s="223" t="s">
        <v>354</v>
      </c>
      <c r="E85" s="225" t="s">
        <v>227</v>
      </c>
      <c r="F85" s="226">
        <v>0</v>
      </c>
      <c r="G85" s="226">
        <v>8706</v>
      </c>
      <c r="H85" s="227">
        <v>8706</v>
      </c>
      <c r="I85" s="228" t="s">
        <v>350</v>
      </c>
      <c r="J85" s="229" t="s">
        <v>351</v>
      </c>
      <c r="K85" s="230">
        <v>71</v>
      </c>
      <c r="L85" s="225" t="s">
        <v>218</v>
      </c>
      <c r="M85" s="231">
        <v>8</v>
      </c>
      <c r="N85" s="232" t="s">
        <v>346</v>
      </c>
      <c r="O85" s="222" t="s">
        <v>274</v>
      </c>
      <c r="P85" s="222" t="s">
        <v>355</v>
      </c>
    </row>
    <row r="86" spans="1:16" hidden="1">
      <c r="A86" s="223" t="s">
        <v>223</v>
      </c>
      <c r="B86" s="224" t="s">
        <v>224</v>
      </c>
      <c r="C86" s="224" t="s">
        <v>356</v>
      </c>
      <c r="D86" s="223" t="s">
        <v>354</v>
      </c>
      <c r="E86" s="225" t="s">
        <v>234</v>
      </c>
      <c r="F86" s="226">
        <v>0</v>
      </c>
      <c r="G86" s="226">
        <v>8706</v>
      </c>
      <c r="H86" s="227">
        <v>8706</v>
      </c>
      <c r="I86" s="228" t="s">
        <v>350</v>
      </c>
      <c r="J86" s="229" t="s">
        <v>351</v>
      </c>
      <c r="K86" s="230">
        <v>72</v>
      </c>
      <c r="L86" s="225" t="s">
        <v>218</v>
      </c>
      <c r="M86" s="231">
        <v>8</v>
      </c>
      <c r="N86" s="232" t="s">
        <v>346</v>
      </c>
      <c r="O86" s="222" t="s">
        <v>274</v>
      </c>
      <c r="P86" s="222" t="s">
        <v>355</v>
      </c>
    </row>
    <row r="87" spans="1:16" hidden="1">
      <c r="A87" s="223" t="s">
        <v>223</v>
      </c>
      <c r="B87" s="224" t="s">
        <v>224</v>
      </c>
      <c r="C87" s="224" t="s">
        <v>357</v>
      </c>
      <c r="D87" s="223" t="s">
        <v>358</v>
      </c>
      <c r="E87" s="225" t="s">
        <v>227</v>
      </c>
      <c r="F87" s="226">
        <v>0</v>
      </c>
      <c r="G87" s="226">
        <v>11570</v>
      </c>
      <c r="H87" s="227">
        <v>11570</v>
      </c>
      <c r="I87" s="228" t="s">
        <v>350</v>
      </c>
      <c r="J87" s="229" t="s">
        <v>351</v>
      </c>
      <c r="K87" s="230">
        <v>74</v>
      </c>
      <c r="L87" s="225" t="s">
        <v>218</v>
      </c>
      <c r="M87" s="231">
        <v>8</v>
      </c>
      <c r="N87" s="232" t="s">
        <v>346</v>
      </c>
      <c r="O87" s="222" t="s">
        <v>274</v>
      </c>
      <c r="P87" s="222" t="s">
        <v>355</v>
      </c>
    </row>
    <row r="88" spans="1:16" hidden="1">
      <c r="A88" s="223" t="s">
        <v>223</v>
      </c>
      <c r="B88" s="224" t="s">
        <v>224</v>
      </c>
      <c r="C88" s="224" t="s">
        <v>357</v>
      </c>
      <c r="D88" s="223" t="s">
        <v>358</v>
      </c>
      <c r="E88" s="225" t="s">
        <v>227</v>
      </c>
      <c r="F88" s="226">
        <v>11570</v>
      </c>
      <c r="G88" s="226">
        <v>12457</v>
      </c>
      <c r="H88" s="227">
        <v>887</v>
      </c>
      <c r="I88" s="228" t="s">
        <v>359</v>
      </c>
      <c r="J88" s="229" t="s">
        <v>360</v>
      </c>
      <c r="K88" s="230">
        <v>74</v>
      </c>
      <c r="L88" s="225" t="s">
        <v>218</v>
      </c>
      <c r="M88" s="231">
        <v>8</v>
      </c>
      <c r="N88" s="232" t="s">
        <v>346</v>
      </c>
      <c r="O88" s="222" t="s">
        <v>274</v>
      </c>
      <c r="P88" s="222" t="s">
        <v>355</v>
      </c>
    </row>
    <row r="89" spans="1:16" hidden="1">
      <c r="A89" s="223" t="s">
        <v>223</v>
      </c>
      <c r="B89" s="224" t="s">
        <v>224</v>
      </c>
      <c r="C89" s="224" t="s">
        <v>361</v>
      </c>
      <c r="D89" s="223" t="s">
        <v>358</v>
      </c>
      <c r="E89" s="225" t="s">
        <v>234</v>
      </c>
      <c r="F89" s="226">
        <v>0</v>
      </c>
      <c r="G89" s="226">
        <v>11570</v>
      </c>
      <c r="H89" s="227">
        <v>11570</v>
      </c>
      <c r="I89" s="228" t="s">
        <v>350</v>
      </c>
      <c r="J89" s="229" t="s">
        <v>351</v>
      </c>
      <c r="K89" s="230">
        <v>76</v>
      </c>
      <c r="L89" s="225" t="s">
        <v>218</v>
      </c>
      <c r="M89" s="231">
        <v>8</v>
      </c>
      <c r="N89" s="232" t="s">
        <v>346</v>
      </c>
      <c r="O89" s="222" t="s">
        <v>274</v>
      </c>
      <c r="P89" s="222" t="s">
        <v>355</v>
      </c>
    </row>
    <row r="90" spans="1:16" hidden="1">
      <c r="A90" s="223" t="s">
        <v>223</v>
      </c>
      <c r="B90" s="224" t="s">
        <v>224</v>
      </c>
      <c r="C90" s="224" t="s">
        <v>361</v>
      </c>
      <c r="D90" s="223" t="s">
        <v>358</v>
      </c>
      <c r="E90" s="225" t="s">
        <v>234</v>
      </c>
      <c r="F90" s="226">
        <v>11570</v>
      </c>
      <c r="G90" s="226">
        <v>12448</v>
      </c>
      <c r="H90" s="227">
        <v>878</v>
      </c>
      <c r="I90" s="228" t="s">
        <v>359</v>
      </c>
      <c r="J90" s="229" t="s">
        <v>360</v>
      </c>
      <c r="K90" s="230">
        <v>76</v>
      </c>
      <c r="L90" s="225" t="s">
        <v>218</v>
      </c>
      <c r="M90" s="231">
        <v>8</v>
      </c>
      <c r="N90" s="232" t="s">
        <v>346</v>
      </c>
      <c r="O90" s="222" t="s">
        <v>274</v>
      </c>
      <c r="P90" s="222" t="s">
        <v>355</v>
      </c>
    </row>
    <row r="91" spans="1:16">
      <c r="A91" s="223" t="s">
        <v>223</v>
      </c>
      <c r="B91" s="224" t="s">
        <v>224</v>
      </c>
      <c r="C91" s="224" t="s">
        <v>362</v>
      </c>
      <c r="D91" s="223" t="s">
        <v>363</v>
      </c>
      <c r="E91" s="225" t="s">
        <v>237</v>
      </c>
      <c r="F91" s="226">
        <v>0</v>
      </c>
      <c r="G91" s="226">
        <v>533</v>
      </c>
      <c r="H91" s="227">
        <v>533</v>
      </c>
      <c r="I91" s="228" t="s">
        <v>350</v>
      </c>
      <c r="J91" s="229" t="s">
        <v>351</v>
      </c>
      <c r="K91" s="230">
        <v>79</v>
      </c>
      <c r="L91" s="225" t="s">
        <v>218</v>
      </c>
      <c r="M91" s="231">
        <v>8</v>
      </c>
      <c r="N91" s="232" t="s">
        <v>346</v>
      </c>
    </row>
    <row r="92" spans="1:16">
      <c r="A92" s="223" t="s">
        <v>223</v>
      </c>
      <c r="B92" s="224" t="s">
        <v>224</v>
      </c>
      <c r="C92" s="224" t="s">
        <v>364</v>
      </c>
      <c r="D92" s="223" t="s">
        <v>365</v>
      </c>
      <c r="E92" s="225" t="s">
        <v>237</v>
      </c>
      <c r="F92" s="226">
        <v>0</v>
      </c>
      <c r="G92" s="226">
        <v>451</v>
      </c>
      <c r="H92" s="227">
        <v>451</v>
      </c>
      <c r="I92" s="228" t="s">
        <v>350</v>
      </c>
      <c r="J92" s="229" t="s">
        <v>351</v>
      </c>
      <c r="K92" s="230">
        <v>80</v>
      </c>
      <c r="L92" s="225" t="s">
        <v>218</v>
      </c>
      <c r="M92" s="231">
        <v>8</v>
      </c>
      <c r="N92" s="232" t="s">
        <v>346</v>
      </c>
    </row>
    <row r="93" spans="1:16" hidden="1">
      <c r="A93" s="223" t="s">
        <v>223</v>
      </c>
      <c r="B93" s="224" t="s">
        <v>224</v>
      </c>
      <c r="C93" s="224" t="s">
        <v>366</v>
      </c>
      <c r="D93" s="223" t="s">
        <v>367</v>
      </c>
      <c r="E93" s="225" t="s">
        <v>227</v>
      </c>
      <c r="F93" s="226">
        <v>0</v>
      </c>
      <c r="G93" s="226">
        <v>3505</v>
      </c>
      <c r="H93" s="227">
        <v>3505</v>
      </c>
      <c r="I93" s="228" t="s">
        <v>359</v>
      </c>
      <c r="J93" s="229" t="s">
        <v>360</v>
      </c>
      <c r="K93" s="230">
        <v>82</v>
      </c>
      <c r="L93" s="225" t="s">
        <v>218</v>
      </c>
      <c r="M93" s="231">
        <v>8</v>
      </c>
      <c r="N93" s="232" t="s">
        <v>346</v>
      </c>
      <c r="O93" s="222" t="s">
        <v>274</v>
      </c>
      <c r="P93" s="222" t="s">
        <v>368</v>
      </c>
    </row>
    <row r="94" spans="1:16" hidden="1">
      <c r="A94" s="223" t="s">
        <v>223</v>
      </c>
      <c r="B94" s="224" t="s">
        <v>224</v>
      </c>
      <c r="C94" s="224" t="s">
        <v>369</v>
      </c>
      <c r="D94" s="223" t="s">
        <v>367</v>
      </c>
      <c r="E94" s="225" t="s">
        <v>234</v>
      </c>
      <c r="F94" s="226">
        <v>0</v>
      </c>
      <c r="G94" s="226">
        <v>3510</v>
      </c>
      <c r="H94" s="227">
        <v>3510</v>
      </c>
      <c r="I94" s="228" t="s">
        <v>359</v>
      </c>
      <c r="J94" s="229" t="s">
        <v>360</v>
      </c>
      <c r="K94" s="230">
        <v>83</v>
      </c>
      <c r="L94" s="225" t="s">
        <v>218</v>
      </c>
      <c r="M94" s="231">
        <v>8</v>
      </c>
      <c r="N94" s="232" t="s">
        <v>346</v>
      </c>
      <c r="O94" s="222" t="s">
        <v>274</v>
      </c>
      <c r="P94" s="222" t="s">
        <v>368</v>
      </c>
    </row>
    <row r="95" spans="1:16" hidden="1">
      <c r="A95" s="223" t="s">
        <v>223</v>
      </c>
      <c r="B95" s="224" t="s">
        <v>224</v>
      </c>
      <c r="C95" s="224" t="s">
        <v>370</v>
      </c>
      <c r="D95" s="223" t="s">
        <v>371</v>
      </c>
      <c r="E95" s="225" t="s">
        <v>227</v>
      </c>
      <c r="F95" s="226">
        <v>0</v>
      </c>
      <c r="G95" s="226">
        <v>4270</v>
      </c>
      <c r="H95" s="227">
        <v>4270</v>
      </c>
      <c r="I95" s="228" t="s">
        <v>359</v>
      </c>
      <c r="J95" s="229" t="s">
        <v>360</v>
      </c>
      <c r="K95" s="230">
        <v>85</v>
      </c>
      <c r="L95" s="225" t="s">
        <v>218</v>
      </c>
      <c r="M95" s="231">
        <v>8</v>
      </c>
      <c r="N95" s="232" t="s">
        <v>346</v>
      </c>
      <c r="O95" s="222" t="s">
        <v>274</v>
      </c>
      <c r="P95" s="222" t="s">
        <v>368</v>
      </c>
    </row>
    <row r="96" spans="1:16" hidden="1">
      <c r="A96" s="223" t="s">
        <v>223</v>
      </c>
      <c r="B96" s="224" t="s">
        <v>224</v>
      </c>
      <c r="C96" s="224" t="s">
        <v>370</v>
      </c>
      <c r="D96" s="223" t="s">
        <v>371</v>
      </c>
      <c r="E96" s="225" t="s">
        <v>227</v>
      </c>
      <c r="F96" s="226">
        <v>4270</v>
      </c>
      <c r="G96" s="226">
        <v>5381</v>
      </c>
      <c r="H96" s="227">
        <v>1111</v>
      </c>
      <c r="I96" s="228" t="s">
        <v>372</v>
      </c>
      <c r="J96" s="229" t="s">
        <v>373</v>
      </c>
      <c r="K96" s="230">
        <v>85</v>
      </c>
      <c r="L96" s="225" t="s">
        <v>218</v>
      </c>
      <c r="M96" s="231">
        <v>8</v>
      </c>
      <c r="N96" s="232" t="s">
        <v>346</v>
      </c>
      <c r="O96" s="222" t="s">
        <v>274</v>
      </c>
      <c r="P96" s="222" t="s">
        <v>368</v>
      </c>
    </row>
    <row r="97" spans="1:16" hidden="1">
      <c r="A97" s="223" t="s">
        <v>223</v>
      </c>
      <c r="B97" s="224" t="s">
        <v>224</v>
      </c>
      <c r="C97" s="224" t="s">
        <v>374</v>
      </c>
      <c r="D97" s="223" t="s">
        <v>371</v>
      </c>
      <c r="E97" s="225" t="s">
        <v>234</v>
      </c>
      <c r="F97" s="226">
        <v>0</v>
      </c>
      <c r="G97" s="226">
        <v>4300</v>
      </c>
      <c r="H97" s="227">
        <v>4300</v>
      </c>
      <c r="I97" s="228" t="s">
        <v>359</v>
      </c>
      <c r="J97" s="229" t="s">
        <v>360</v>
      </c>
      <c r="K97" s="230">
        <v>86</v>
      </c>
      <c r="L97" s="225" t="s">
        <v>218</v>
      </c>
      <c r="M97" s="231">
        <v>8</v>
      </c>
      <c r="N97" s="232" t="s">
        <v>346</v>
      </c>
      <c r="O97" s="222" t="s">
        <v>274</v>
      </c>
      <c r="P97" s="222" t="s">
        <v>368</v>
      </c>
    </row>
    <row r="98" spans="1:16" hidden="1">
      <c r="A98" s="223" t="s">
        <v>223</v>
      </c>
      <c r="B98" s="224" t="s">
        <v>224</v>
      </c>
      <c r="C98" s="224" t="s">
        <v>374</v>
      </c>
      <c r="D98" s="223" t="s">
        <v>371</v>
      </c>
      <c r="E98" s="225" t="s">
        <v>234</v>
      </c>
      <c r="F98" s="226">
        <v>4300</v>
      </c>
      <c r="G98" s="226">
        <v>5369</v>
      </c>
      <c r="H98" s="227">
        <v>1069</v>
      </c>
      <c r="I98" s="228" t="s">
        <v>372</v>
      </c>
      <c r="J98" s="229" t="s">
        <v>373</v>
      </c>
      <c r="K98" s="230">
        <v>86</v>
      </c>
      <c r="L98" s="225" t="s">
        <v>218</v>
      </c>
      <c r="M98" s="231">
        <v>8</v>
      </c>
      <c r="N98" s="232" t="s">
        <v>346</v>
      </c>
      <c r="O98" s="222" t="s">
        <v>274</v>
      </c>
      <c r="P98" s="222" t="s">
        <v>368</v>
      </c>
    </row>
    <row r="99" spans="1:16" hidden="1">
      <c r="A99" s="223" t="s">
        <v>223</v>
      </c>
      <c r="B99" s="224" t="s">
        <v>224</v>
      </c>
      <c r="C99" s="224" t="s">
        <v>375</v>
      </c>
      <c r="D99" s="223" t="s">
        <v>376</v>
      </c>
      <c r="E99" s="225" t="s">
        <v>227</v>
      </c>
      <c r="F99" s="226">
        <v>0</v>
      </c>
      <c r="G99" s="226">
        <v>2866</v>
      </c>
      <c r="H99" s="227">
        <v>2866</v>
      </c>
      <c r="I99" s="228" t="s">
        <v>372</v>
      </c>
      <c r="J99" s="229" t="s">
        <v>373</v>
      </c>
      <c r="K99" s="230">
        <v>88</v>
      </c>
      <c r="L99" s="225" t="s">
        <v>218</v>
      </c>
      <c r="M99" s="231">
        <v>8</v>
      </c>
      <c r="N99" s="232" t="s">
        <v>346</v>
      </c>
      <c r="O99" s="222" t="s">
        <v>274</v>
      </c>
      <c r="P99" s="222" t="s">
        <v>377</v>
      </c>
    </row>
    <row r="100" spans="1:16" hidden="1">
      <c r="A100" s="223" t="s">
        <v>223</v>
      </c>
      <c r="B100" s="224" t="s">
        <v>224</v>
      </c>
      <c r="C100" s="224" t="s">
        <v>378</v>
      </c>
      <c r="D100" s="223" t="s">
        <v>376</v>
      </c>
      <c r="E100" s="225" t="s">
        <v>234</v>
      </c>
      <c r="F100" s="226">
        <v>0</v>
      </c>
      <c r="G100" s="226">
        <v>2883</v>
      </c>
      <c r="H100" s="227">
        <v>2883</v>
      </c>
      <c r="I100" s="228" t="s">
        <v>372</v>
      </c>
      <c r="J100" s="229" t="s">
        <v>373</v>
      </c>
      <c r="K100" s="230">
        <v>89</v>
      </c>
      <c r="L100" s="225" t="s">
        <v>218</v>
      </c>
      <c r="M100" s="231">
        <v>8</v>
      </c>
      <c r="N100" s="232" t="s">
        <v>346</v>
      </c>
      <c r="O100" s="222" t="s">
        <v>274</v>
      </c>
      <c r="P100" s="222" t="s">
        <v>377</v>
      </c>
    </row>
    <row r="101" spans="1:16" hidden="1">
      <c r="A101" s="223" t="s">
        <v>223</v>
      </c>
      <c r="B101" s="224" t="s">
        <v>224</v>
      </c>
      <c r="C101" s="224" t="s">
        <v>379</v>
      </c>
      <c r="D101" s="223" t="s">
        <v>380</v>
      </c>
      <c r="E101" s="225" t="s">
        <v>227</v>
      </c>
      <c r="F101" s="226">
        <v>0</v>
      </c>
      <c r="G101" s="226">
        <v>1331</v>
      </c>
      <c r="H101" s="227">
        <v>1331</v>
      </c>
      <c r="I101" s="228" t="s">
        <v>372</v>
      </c>
      <c r="J101" s="229" t="s">
        <v>373</v>
      </c>
      <c r="K101" s="230">
        <v>92</v>
      </c>
      <c r="L101" s="225" t="s">
        <v>218</v>
      </c>
      <c r="M101" s="231">
        <v>8</v>
      </c>
      <c r="N101" s="232" t="s">
        <v>346</v>
      </c>
      <c r="O101" s="222" t="s">
        <v>274</v>
      </c>
      <c r="P101" s="222" t="s">
        <v>381</v>
      </c>
    </row>
    <row r="102" spans="1:16" hidden="1">
      <c r="A102" s="223" t="s">
        <v>223</v>
      </c>
      <c r="B102" s="224" t="s">
        <v>224</v>
      </c>
      <c r="C102" s="224" t="s">
        <v>382</v>
      </c>
      <c r="D102" s="223" t="s">
        <v>380</v>
      </c>
      <c r="E102" s="225" t="s">
        <v>234</v>
      </c>
      <c r="F102" s="226">
        <v>0</v>
      </c>
      <c r="G102" s="226">
        <v>1318</v>
      </c>
      <c r="H102" s="227">
        <v>1318</v>
      </c>
      <c r="I102" s="228" t="s">
        <v>372</v>
      </c>
      <c r="J102" s="229" t="s">
        <v>373</v>
      </c>
      <c r="K102" s="230">
        <v>93</v>
      </c>
      <c r="L102" s="225" t="s">
        <v>218</v>
      </c>
      <c r="M102" s="231">
        <v>8</v>
      </c>
      <c r="N102" s="232" t="s">
        <v>346</v>
      </c>
      <c r="O102" s="222" t="s">
        <v>274</v>
      </c>
      <c r="P102" s="222" t="s">
        <v>381</v>
      </c>
    </row>
    <row r="103" spans="1:16" hidden="1">
      <c r="A103" s="223" t="s">
        <v>223</v>
      </c>
      <c r="B103" s="224" t="s">
        <v>224</v>
      </c>
      <c r="C103" s="224" t="s">
        <v>383</v>
      </c>
      <c r="D103" s="223" t="s">
        <v>384</v>
      </c>
      <c r="E103" s="225" t="s">
        <v>227</v>
      </c>
      <c r="F103" s="226">
        <v>0</v>
      </c>
      <c r="G103" s="226">
        <v>1275</v>
      </c>
      <c r="H103" s="227">
        <v>1275</v>
      </c>
      <c r="I103" s="228" t="s">
        <v>372</v>
      </c>
      <c r="J103" s="229" t="s">
        <v>373</v>
      </c>
      <c r="K103" s="230">
        <v>96</v>
      </c>
      <c r="L103" s="225" t="s">
        <v>218</v>
      </c>
      <c r="M103" s="231">
        <v>8</v>
      </c>
      <c r="N103" s="232" t="s">
        <v>346</v>
      </c>
      <c r="O103" s="222" t="s">
        <v>274</v>
      </c>
      <c r="P103" s="222" t="s">
        <v>381</v>
      </c>
    </row>
    <row r="104" spans="1:16" hidden="1">
      <c r="A104" s="223" t="s">
        <v>223</v>
      </c>
      <c r="B104" s="224" t="s">
        <v>224</v>
      </c>
      <c r="C104" s="224" t="s">
        <v>385</v>
      </c>
      <c r="D104" s="223" t="s">
        <v>384</v>
      </c>
      <c r="E104" s="225" t="s">
        <v>234</v>
      </c>
      <c r="F104" s="226">
        <v>0</v>
      </c>
      <c r="G104" s="226">
        <v>1274</v>
      </c>
      <c r="H104" s="227">
        <v>1274</v>
      </c>
      <c r="I104" s="228" t="s">
        <v>372</v>
      </c>
      <c r="J104" s="229" t="s">
        <v>373</v>
      </c>
      <c r="K104" s="230">
        <v>97</v>
      </c>
      <c r="L104" s="225" t="s">
        <v>218</v>
      </c>
      <c r="M104" s="231">
        <v>8</v>
      </c>
      <c r="N104" s="232" t="s">
        <v>346</v>
      </c>
      <c r="O104" s="222" t="s">
        <v>274</v>
      </c>
      <c r="P104" s="222" t="s">
        <v>381</v>
      </c>
    </row>
    <row r="105" spans="1:16" hidden="1">
      <c r="A105" s="223" t="s">
        <v>223</v>
      </c>
      <c r="B105" s="224" t="s">
        <v>224</v>
      </c>
      <c r="C105" s="224" t="s">
        <v>386</v>
      </c>
      <c r="D105" s="223" t="s">
        <v>387</v>
      </c>
      <c r="E105" s="225" t="s">
        <v>227</v>
      </c>
      <c r="F105" s="226">
        <v>0</v>
      </c>
      <c r="G105" s="226">
        <v>3981</v>
      </c>
      <c r="H105" s="227">
        <v>3981</v>
      </c>
      <c r="I105" s="228" t="s">
        <v>372</v>
      </c>
      <c r="J105" s="229" t="s">
        <v>373</v>
      </c>
      <c r="K105" s="230">
        <v>99</v>
      </c>
      <c r="L105" s="225" t="s">
        <v>218</v>
      </c>
      <c r="M105" s="231">
        <v>8</v>
      </c>
      <c r="N105" s="232" t="s">
        <v>346</v>
      </c>
      <c r="O105" s="222" t="s">
        <v>274</v>
      </c>
      <c r="P105" s="222" t="s">
        <v>381</v>
      </c>
    </row>
    <row r="106" spans="1:16" hidden="1">
      <c r="A106" s="223" t="s">
        <v>223</v>
      </c>
      <c r="B106" s="224" t="s">
        <v>224</v>
      </c>
      <c r="C106" s="224" t="s">
        <v>388</v>
      </c>
      <c r="D106" s="223" t="s">
        <v>387</v>
      </c>
      <c r="E106" s="225" t="s">
        <v>234</v>
      </c>
      <c r="F106" s="226">
        <v>0</v>
      </c>
      <c r="G106" s="226">
        <v>3968</v>
      </c>
      <c r="H106" s="227">
        <v>3968</v>
      </c>
      <c r="I106" s="228" t="s">
        <v>372</v>
      </c>
      <c r="J106" s="229" t="s">
        <v>373</v>
      </c>
      <c r="K106" s="230">
        <v>100</v>
      </c>
      <c r="L106" s="225" t="s">
        <v>218</v>
      </c>
      <c r="M106" s="231">
        <v>8</v>
      </c>
      <c r="N106" s="232" t="s">
        <v>346</v>
      </c>
      <c r="O106" s="222" t="s">
        <v>274</v>
      </c>
      <c r="P106" s="222" t="s">
        <v>381</v>
      </c>
    </row>
    <row r="107" spans="1:16" hidden="1">
      <c r="A107" s="223" t="s">
        <v>223</v>
      </c>
      <c r="B107" s="224" t="s">
        <v>224</v>
      </c>
      <c r="C107" s="224" t="s">
        <v>389</v>
      </c>
      <c r="D107" s="223" t="s">
        <v>390</v>
      </c>
      <c r="E107" s="225" t="s">
        <v>227</v>
      </c>
      <c r="F107" s="226">
        <v>0</v>
      </c>
      <c r="G107" s="226">
        <v>457</v>
      </c>
      <c r="H107" s="227">
        <v>457</v>
      </c>
      <c r="I107" s="228" t="s">
        <v>372</v>
      </c>
      <c r="J107" s="229" t="s">
        <v>373</v>
      </c>
      <c r="K107" s="230">
        <v>102</v>
      </c>
      <c r="L107" s="225" t="s">
        <v>218</v>
      </c>
      <c r="M107" s="231">
        <v>8</v>
      </c>
      <c r="N107" s="232" t="s">
        <v>346</v>
      </c>
      <c r="O107" s="222" t="s">
        <v>391</v>
      </c>
      <c r="P107" s="222" t="s">
        <v>392</v>
      </c>
    </row>
    <row r="108" spans="1:16" hidden="1">
      <c r="A108" s="223" t="s">
        <v>223</v>
      </c>
      <c r="B108" s="224" t="s">
        <v>224</v>
      </c>
      <c r="C108" s="224" t="s">
        <v>393</v>
      </c>
      <c r="D108" s="223" t="s">
        <v>390</v>
      </c>
      <c r="E108" s="225" t="s">
        <v>234</v>
      </c>
      <c r="F108" s="226">
        <v>0</v>
      </c>
      <c r="G108" s="226">
        <v>631</v>
      </c>
      <c r="H108" s="227">
        <v>631</v>
      </c>
      <c r="I108" s="228" t="s">
        <v>372</v>
      </c>
      <c r="J108" s="229" t="s">
        <v>373</v>
      </c>
      <c r="K108" s="230">
        <v>103</v>
      </c>
      <c r="L108" s="225" t="s">
        <v>218</v>
      </c>
      <c r="M108" s="231">
        <v>8</v>
      </c>
      <c r="N108" s="232" t="s">
        <v>346</v>
      </c>
      <c r="O108" s="222" t="s">
        <v>391</v>
      </c>
      <c r="P108" s="222" t="s">
        <v>392</v>
      </c>
    </row>
    <row r="109" spans="1:16" hidden="1">
      <c r="A109" s="223" t="s">
        <v>223</v>
      </c>
      <c r="B109" s="224" t="s">
        <v>224</v>
      </c>
      <c r="C109" s="224" t="s">
        <v>394</v>
      </c>
      <c r="D109" s="223" t="s">
        <v>395</v>
      </c>
      <c r="E109" s="225" t="s">
        <v>227</v>
      </c>
      <c r="F109" s="226">
        <v>0</v>
      </c>
      <c r="G109" s="226">
        <v>3937</v>
      </c>
      <c r="H109" s="227">
        <v>3937</v>
      </c>
      <c r="I109" s="228" t="s">
        <v>372</v>
      </c>
      <c r="J109" s="229" t="s">
        <v>373</v>
      </c>
      <c r="K109" s="230">
        <v>105</v>
      </c>
      <c r="L109" s="225" t="s">
        <v>218</v>
      </c>
      <c r="M109" s="231">
        <v>8</v>
      </c>
      <c r="N109" s="232" t="s">
        <v>346</v>
      </c>
      <c r="O109" s="222" t="s">
        <v>391</v>
      </c>
      <c r="P109" s="222" t="s">
        <v>392</v>
      </c>
    </row>
    <row r="110" spans="1:16" hidden="1">
      <c r="A110" s="223" t="s">
        <v>223</v>
      </c>
      <c r="B110" s="224" t="s">
        <v>224</v>
      </c>
      <c r="C110" s="224" t="s">
        <v>396</v>
      </c>
      <c r="D110" s="223" t="s">
        <v>395</v>
      </c>
      <c r="E110" s="225" t="s">
        <v>234</v>
      </c>
      <c r="F110" s="226">
        <v>0</v>
      </c>
      <c r="G110" s="226">
        <v>3935</v>
      </c>
      <c r="H110" s="227">
        <v>3935</v>
      </c>
      <c r="I110" s="228" t="s">
        <v>372</v>
      </c>
      <c r="J110" s="229" t="s">
        <v>373</v>
      </c>
      <c r="K110" s="230">
        <v>106</v>
      </c>
      <c r="L110" s="225" t="s">
        <v>218</v>
      </c>
      <c r="M110" s="231">
        <v>8</v>
      </c>
      <c r="N110" s="232" t="s">
        <v>346</v>
      </c>
      <c r="O110" s="222" t="s">
        <v>391</v>
      </c>
      <c r="P110" s="222" t="s">
        <v>392</v>
      </c>
    </row>
    <row r="111" spans="1:16" hidden="1">
      <c r="A111" s="223" t="s">
        <v>223</v>
      </c>
      <c r="B111" s="224" t="s">
        <v>224</v>
      </c>
      <c r="C111" s="224" t="s">
        <v>397</v>
      </c>
      <c r="D111" s="223" t="s">
        <v>398</v>
      </c>
      <c r="E111" s="225" t="s">
        <v>227</v>
      </c>
      <c r="F111" s="226">
        <v>0</v>
      </c>
      <c r="G111" s="226">
        <v>2753</v>
      </c>
      <c r="H111" s="227">
        <v>2753</v>
      </c>
      <c r="I111" s="228" t="s">
        <v>372</v>
      </c>
      <c r="J111" s="229" t="s">
        <v>373</v>
      </c>
      <c r="K111" s="230">
        <v>109</v>
      </c>
      <c r="L111" s="225" t="s">
        <v>218</v>
      </c>
      <c r="M111" s="231">
        <v>8</v>
      </c>
      <c r="N111" s="232" t="s">
        <v>346</v>
      </c>
      <c r="O111" s="222" t="s">
        <v>391</v>
      </c>
      <c r="P111" s="222" t="s">
        <v>392</v>
      </c>
    </row>
    <row r="112" spans="1:16" hidden="1">
      <c r="A112" s="223" t="s">
        <v>223</v>
      </c>
      <c r="B112" s="224" t="s">
        <v>224</v>
      </c>
      <c r="C112" s="224" t="s">
        <v>399</v>
      </c>
      <c r="D112" s="223" t="s">
        <v>398</v>
      </c>
      <c r="E112" s="225" t="s">
        <v>234</v>
      </c>
      <c r="F112" s="226">
        <v>0</v>
      </c>
      <c r="G112" s="226">
        <v>2752</v>
      </c>
      <c r="H112" s="227">
        <v>2752</v>
      </c>
      <c r="I112" s="228" t="s">
        <v>372</v>
      </c>
      <c r="J112" s="229" t="s">
        <v>373</v>
      </c>
      <c r="K112" s="230">
        <v>110</v>
      </c>
      <c r="L112" s="225" t="s">
        <v>218</v>
      </c>
      <c r="M112" s="231">
        <v>8</v>
      </c>
      <c r="N112" s="232" t="s">
        <v>346</v>
      </c>
      <c r="O112" s="222" t="s">
        <v>391</v>
      </c>
      <c r="P112" s="222" t="s">
        <v>392</v>
      </c>
    </row>
    <row r="113" spans="1:16">
      <c r="A113" s="223" t="s">
        <v>223</v>
      </c>
      <c r="B113" s="224" t="s">
        <v>224</v>
      </c>
      <c r="C113" s="224" t="s">
        <v>400</v>
      </c>
      <c r="D113" s="223" t="s">
        <v>401</v>
      </c>
      <c r="E113" s="225" t="s">
        <v>237</v>
      </c>
      <c r="F113" s="226">
        <v>0</v>
      </c>
      <c r="G113" s="226">
        <v>644</v>
      </c>
      <c r="H113" s="227">
        <v>644</v>
      </c>
      <c r="I113" s="228" t="s">
        <v>372</v>
      </c>
      <c r="J113" s="229" t="s">
        <v>373</v>
      </c>
      <c r="K113" s="230">
        <v>111</v>
      </c>
      <c r="L113" s="225" t="s">
        <v>218</v>
      </c>
      <c r="M113" s="231">
        <v>8</v>
      </c>
      <c r="N113" s="232" t="s">
        <v>346</v>
      </c>
    </row>
    <row r="114" spans="1:16">
      <c r="A114" s="223" t="s">
        <v>223</v>
      </c>
      <c r="B114" s="224" t="s">
        <v>224</v>
      </c>
      <c r="C114" s="224" t="s">
        <v>402</v>
      </c>
      <c r="D114" s="223" t="s">
        <v>403</v>
      </c>
      <c r="E114" s="225" t="s">
        <v>237</v>
      </c>
      <c r="F114" s="226">
        <v>0</v>
      </c>
      <c r="G114" s="226">
        <v>682</v>
      </c>
      <c r="H114" s="227">
        <v>682</v>
      </c>
      <c r="I114" s="228" t="s">
        <v>372</v>
      </c>
      <c r="J114" s="229" t="s">
        <v>373</v>
      </c>
      <c r="K114" s="230">
        <v>112</v>
      </c>
      <c r="L114" s="225" t="s">
        <v>218</v>
      </c>
      <c r="M114" s="231">
        <v>8</v>
      </c>
      <c r="N114" s="232" t="s">
        <v>346</v>
      </c>
    </row>
    <row r="115" spans="1:16" hidden="1">
      <c r="A115" s="223" t="s">
        <v>223</v>
      </c>
      <c r="B115" s="224" t="s">
        <v>224</v>
      </c>
      <c r="C115" s="224" t="s">
        <v>404</v>
      </c>
      <c r="D115" s="223" t="s">
        <v>405</v>
      </c>
      <c r="E115" s="225" t="s">
        <v>227</v>
      </c>
      <c r="F115" s="226">
        <v>0</v>
      </c>
      <c r="G115" s="226">
        <v>803</v>
      </c>
      <c r="H115" s="227">
        <v>803</v>
      </c>
      <c r="I115" s="228" t="s">
        <v>372</v>
      </c>
      <c r="J115" s="229" t="s">
        <v>373</v>
      </c>
      <c r="K115" s="230">
        <v>114</v>
      </c>
      <c r="L115" s="225" t="s">
        <v>218</v>
      </c>
      <c r="M115" s="231">
        <v>8</v>
      </c>
      <c r="N115" s="232" t="s">
        <v>346</v>
      </c>
      <c r="O115" s="222" t="s">
        <v>391</v>
      </c>
      <c r="P115" s="222" t="s">
        <v>392</v>
      </c>
    </row>
    <row r="116" spans="1:16" hidden="1">
      <c r="A116" s="223" t="s">
        <v>223</v>
      </c>
      <c r="B116" s="224" t="s">
        <v>224</v>
      </c>
      <c r="C116" s="224" t="s">
        <v>406</v>
      </c>
      <c r="D116" s="223" t="s">
        <v>405</v>
      </c>
      <c r="E116" s="225" t="s">
        <v>234</v>
      </c>
      <c r="F116" s="226">
        <v>0</v>
      </c>
      <c r="G116" s="226">
        <v>949</v>
      </c>
      <c r="H116" s="227">
        <v>949</v>
      </c>
      <c r="I116" s="228" t="s">
        <v>372</v>
      </c>
      <c r="J116" s="229" t="s">
        <v>373</v>
      </c>
      <c r="K116" s="230">
        <v>115</v>
      </c>
      <c r="L116" s="225" t="s">
        <v>218</v>
      </c>
      <c r="M116" s="231">
        <v>8</v>
      </c>
      <c r="N116" s="232" t="s">
        <v>346</v>
      </c>
      <c r="O116" s="222" t="s">
        <v>391</v>
      </c>
      <c r="P116" s="222" t="s">
        <v>392</v>
      </c>
    </row>
    <row r="117" spans="1:16" hidden="1">
      <c r="A117" s="223" t="s">
        <v>223</v>
      </c>
      <c r="B117" s="224" t="s">
        <v>224</v>
      </c>
      <c r="C117" s="224" t="s">
        <v>407</v>
      </c>
      <c r="D117" s="223" t="s">
        <v>408</v>
      </c>
      <c r="E117" s="225" t="s">
        <v>227</v>
      </c>
      <c r="F117" s="226">
        <v>0</v>
      </c>
      <c r="G117" s="226">
        <v>2408</v>
      </c>
      <c r="H117" s="227">
        <v>2408</v>
      </c>
      <c r="I117" s="228" t="s">
        <v>372</v>
      </c>
      <c r="J117" s="229" t="s">
        <v>373</v>
      </c>
      <c r="K117" s="230">
        <v>116</v>
      </c>
      <c r="L117" s="225" t="s">
        <v>218</v>
      </c>
      <c r="M117" s="231">
        <v>8</v>
      </c>
      <c r="N117" s="232" t="s">
        <v>346</v>
      </c>
      <c r="O117" s="222" t="s">
        <v>409</v>
      </c>
      <c r="P117" s="222" t="s">
        <v>410</v>
      </c>
    </row>
    <row r="118" spans="1:16" hidden="1">
      <c r="A118" s="223" t="s">
        <v>223</v>
      </c>
      <c r="B118" s="224" t="s">
        <v>224</v>
      </c>
      <c r="C118" s="224" t="s">
        <v>411</v>
      </c>
      <c r="D118" s="223" t="s">
        <v>408</v>
      </c>
      <c r="E118" s="225" t="s">
        <v>234</v>
      </c>
      <c r="F118" s="226">
        <v>0</v>
      </c>
      <c r="G118" s="226">
        <v>2180</v>
      </c>
      <c r="H118" s="227">
        <v>2180</v>
      </c>
      <c r="I118" s="228" t="s">
        <v>372</v>
      </c>
      <c r="J118" s="229" t="s">
        <v>373</v>
      </c>
      <c r="K118" s="230">
        <v>117</v>
      </c>
      <c r="L118" s="225" t="s">
        <v>218</v>
      </c>
      <c r="M118" s="231">
        <v>8</v>
      </c>
      <c r="N118" s="232" t="s">
        <v>346</v>
      </c>
      <c r="O118" s="222" t="s">
        <v>409</v>
      </c>
      <c r="P118" s="222" t="s">
        <v>410</v>
      </c>
    </row>
    <row r="119" spans="1:16" hidden="1">
      <c r="A119" s="223" t="s">
        <v>223</v>
      </c>
      <c r="B119" s="224" t="s">
        <v>224</v>
      </c>
      <c r="C119" s="224" t="s">
        <v>412</v>
      </c>
      <c r="D119" s="223" t="s">
        <v>413</v>
      </c>
      <c r="E119" s="225" t="s">
        <v>227</v>
      </c>
      <c r="F119" s="226">
        <v>0</v>
      </c>
      <c r="G119" s="226">
        <v>250</v>
      </c>
      <c r="H119" s="227">
        <v>250</v>
      </c>
      <c r="I119" s="228" t="s">
        <v>372</v>
      </c>
      <c r="J119" s="229" t="s">
        <v>373</v>
      </c>
      <c r="K119" s="230">
        <v>119</v>
      </c>
      <c r="L119" s="225" t="s">
        <v>218</v>
      </c>
      <c r="M119" s="231">
        <v>8</v>
      </c>
      <c r="N119" s="232" t="s">
        <v>346</v>
      </c>
      <c r="O119" s="222" t="s">
        <v>409</v>
      </c>
      <c r="P119" s="222" t="s">
        <v>410</v>
      </c>
    </row>
    <row r="120" spans="1:16" hidden="1">
      <c r="A120" s="223" t="s">
        <v>223</v>
      </c>
      <c r="B120" s="224" t="s">
        <v>224</v>
      </c>
      <c r="C120" s="224" t="s">
        <v>412</v>
      </c>
      <c r="D120" s="223" t="s">
        <v>413</v>
      </c>
      <c r="E120" s="225" t="s">
        <v>227</v>
      </c>
      <c r="F120" s="226">
        <v>250</v>
      </c>
      <c r="G120" s="226">
        <v>2630</v>
      </c>
      <c r="H120" s="227">
        <v>2380</v>
      </c>
      <c r="I120" s="228" t="s">
        <v>414</v>
      </c>
      <c r="J120" s="229" t="s">
        <v>415</v>
      </c>
      <c r="K120" s="230">
        <v>119</v>
      </c>
      <c r="L120" s="225" t="s">
        <v>218</v>
      </c>
      <c r="M120" s="231">
        <v>8</v>
      </c>
      <c r="N120" s="232" t="s">
        <v>346</v>
      </c>
      <c r="O120" s="222" t="s">
        <v>409</v>
      </c>
      <c r="P120" s="222" t="s">
        <v>410</v>
      </c>
    </row>
    <row r="121" spans="1:16" hidden="1">
      <c r="A121" s="223" t="s">
        <v>223</v>
      </c>
      <c r="B121" s="224" t="s">
        <v>224</v>
      </c>
      <c r="C121" s="224" t="s">
        <v>412</v>
      </c>
      <c r="D121" s="223" t="s">
        <v>413</v>
      </c>
      <c r="E121" s="225" t="s">
        <v>227</v>
      </c>
      <c r="F121" s="226">
        <v>2630</v>
      </c>
      <c r="G121" s="226">
        <v>7210</v>
      </c>
      <c r="H121" s="227">
        <v>4580</v>
      </c>
      <c r="I121" s="228" t="s">
        <v>416</v>
      </c>
      <c r="J121" s="229" t="s">
        <v>417</v>
      </c>
      <c r="K121" s="230">
        <v>119</v>
      </c>
      <c r="L121" s="225" t="s">
        <v>218</v>
      </c>
      <c r="M121" s="231">
        <v>8</v>
      </c>
      <c r="N121" s="232" t="s">
        <v>346</v>
      </c>
      <c r="O121" s="222" t="s">
        <v>409</v>
      </c>
      <c r="P121" s="222" t="s">
        <v>410</v>
      </c>
    </row>
    <row r="122" spans="1:16" hidden="1">
      <c r="A122" s="223" t="s">
        <v>223</v>
      </c>
      <c r="B122" s="224" t="s">
        <v>224</v>
      </c>
      <c r="C122" s="224" t="s">
        <v>412</v>
      </c>
      <c r="D122" s="223" t="s">
        <v>413</v>
      </c>
      <c r="E122" s="225" t="s">
        <v>227</v>
      </c>
      <c r="F122" s="226">
        <v>7210</v>
      </c>
      <c r="G122" s="226">
        <v>12427</v>
      </c>
      <c r="H122" s="227">
        <v>5217</v>
      </c>
      <c r="I122" s="228" t="s">
        <v>418</v>
      </c>
      <c r="J122" s="229" t="s">
        <v>419</v>
      </c>
      <c r="K122" s="230">
        <v>119</v>
      </c>
      <c r="L122" s="225" t="s">
        <v>218</v>
      </c>
      <c r="M122" s="231">
        <v>8</v>
      </c>
      <c r="N122" s="232" t="s">
        <v>346</v>
      </c>
      <c r="O122" s="222" t="s">
        <v>409</v>
      </c>
      <c r="P122" s="222" t="s">
        <v>410</v>
      </c>
    </row>
    <row r="123" spans="1:16" hidden="1">
      <c r="A123" s="223" t="s">
        <v>223</v>
      </c>
      <c r="B123" s="224" t="s">
        <v>224</v>
      </c>
      <c r="C123" s="224" t="s">
        <v>420</v>
      </c>
      <c r="D123" s="223" t="s">
        <v>413</v>
      </c>
      <c r="E123" s="225" t="s">
        <v>234</v>
      </c>
      <c r="F123" s="226">
        <v>0</v>
      </c>
      <c r="G123" s="226">
        <v>240</v>
      </c>
      <c r="H123" s="227">
        <v>240</v>
      </c>
      <c r="I123" s="228" t="s">
        <v>372</v>
      </c>
      <c r="J123" s="229" t="s">
        <v>373</v>
      </c>
      <c r="K123" s="230">
        <v>121</v>
      </c>
      <c r="L123" s="225" t="s">
        <v>218</v>
      </c>
      <c r="M123" s="231">
        <v>8</v>
      </c>
      <c r="N123" s="232" t="s">
        <v>346</v>
      </c>
      <c r="O123" s="222" t="s">
        <v>409</v>
      </c>
      <c r="P123" s="222" t="s">
        <v>410</v>
      </c>
    </row>
    <row r="124" spans="1:16" hidden="1">
      <c r="A124" s="223" t="s">
        <v>223</v>
      </c>
      <c r="B124" s="224" t="s">
        <v>224</v>
      </c>
      <c r="C124" s="224" t="s">
        <v>420</v>
      </c>
      <c r="D124" s="223" t="s">
        <v>413</v>
      </c>
      <c r="E124" s="225" t="s">
        <v>234</v>
      </c>
      <c r="F124" s="226">
        <v>240</v>
      </c>
      <c r="G124" s="226">
        <v>2630</v>
      </c>
      <c r="H124" s="227">
        <v>2390</v>
      </c>
      <c r="I124" s="228" t="s">
        <v>414</v>
      </c>
      <c r="J124" s="229" t="s">
        <v>415</v>
      </c>
      <c r="K124" s="230">
        <v>121</v>
      </c>
      <c r="L124" s="225" t="s">
        <v>218</v>
      </c>
      <c r="M124" s="231">
        <v>8</v>
      </c>
      <c r="N124" s="232" t="s">
        <v>346</v>
      </c>
      <c r="O124" s="222" t="s">
        <v>409</v>
      </c>
      <c r="P124" s="222" t="s">
        <v>410</v>
      </c>
    </row>
    <row r="125" spans="1:16" hidden="1">
      <c r="A125" s="223" t="s">
        <v>223</v>
      </c>
      <c r="B125" s="224" t="s">
        <v>224</v>
      </c>
      <c r="C125" s="224" t="s">
        <v>420</v>
      </c>
      <c r="D125" s="223" t="s">
        <v>413</v>
      </c>
      <c r="E125" s="225" t="s">
        <v>234</v>
      </c>
      <c r="F125" s="226">
        <v>2630</v>
      </c>
      <c r="G125" s="226">
        <v>7210</v>
      </c>
      <c r="H125" s="227">
        <v>4580</v>
      </c>
      <c r="I125" s="228" t="s">
        <v>416</v>
      </c>
      <c r="J125" s="229" t="s">
        <v>417</v>
      </c>
      <c r="K125" s="230">
        <v>121</v>
      </c>
      <c r="L125" s="225" t="s">
        <v>218</v>
      </c>
      <c r="M125" s="231">
        <v>8</v>
      </c>
      <c r="N125" s="232" t="s">
        <v>346</v>
      </c>
      <c r="O125" s="222" t="s">
        <v>409</v>
      </c>
      <c r="P125" s="222" t="s">
        <v>410</v>
      </c>
    </row>
    <row r="126" spans="1:16" hidden="1">
      <c r="A126" s="223" t="s">
        <v>223</v>
      </c>
      <c r="B126" s="224" t="s">
        <v>224</v>
      </c>
      <c r="C126" s="224" t="s">
        <v>420</v>
      </c>
      <c r="D126" s="223" t="s">
        <v>413</v>
      </c>
      <c r="E126" s="225" t="s">
        <v>234</v>
      </c>
      <c r="F126" s="226">
        <v>7210</v>
      </c>
      <c r="G126" s="226">
        <v>12405</v>
      </c>
      <c r="H126" s="227">
        <v>5195</v>
      </c>
      <c r="I126" s="228" t="s">
        <v>418</v>
      </c>
      <c r="J126" s="229" t="s">
        <v>419</v>
      </c>
      <c r="K126" s="230">
        <v>121</v>
      </c>
      <c r="L126" s="225" t="s">
        <v>218</v>
      </c>
      <c r="M126" s="231">
        <v>8</v>
      </c>
      <c r="N126" s="232" t="s">
        <v>346</v>
      </c>
      <c r="O126" s="222" t="s">
        <v>409</v>
      </c>
      <c r="P126" s="222" t="s">
        <v>410</v>
      </c>
    </row>
    <row r="127" spans="1:16" hidden="1">
      <c r="A127" s="223" t="s">
        <v>223</v>
      </c>
      <c r="B127" s="224" t="s">
        <v>224</v>
      </c>
      <c r="C127" s="224" t="s">
        <v>421</v>
      </c>
      <c r="D127" s="223" t="s">
        <v>422</v>
      </c>
      <c r="E127" s="225" t="s">
        <v>227</v>
      </c>
      <c r="F127" s="226">
        <v>0</v>
      </c>
      <c r="G127" s="226">
        <v>6340</v>
      </c>
      <c r="H127" s="227">
        <v>6340</v>
      </c>
      <c r="I127" s="228" t="s">
        <v>418</v>
      </c>
      <c r="J127" s="229" t="s">
        <v>419</v>
      </c>
      <c r="K127" s="230">
        <v>124</v>
      </c>
      <c r="L127" s="225" t="s">
        <v>218</v>
      </c>
      <c r="M127" s="231">
        <v>8</v>
      </c>
      <c r="N127" s="232" t="s">
        <v>346</v>
      </c>
      <c r="O127" s="222" t="s">
        <v>409</v>
      </c>
      <c r="P127" s="222" t="s">
        <v>423</v>
      </c>
    </row>
    <row r="128" spans="1:16" hidden="1">
      <c r="A128" s="223" t="s">
        <v>223</v>
      </c>
      <c r="B128" s="224" t="s">
        <v>224</v>
      </c>
      <c r="C128" s="224" t="s">
        <v>421</v>
      </c>
      <c r="D128" s="223" t="s">
        <v>422</v>
      </c>
      <c r="E128" s="225" t="s">
        <v>227</v>
      </c>
      <c r="F128" s="226">
        <v>6340</v>
      </c>
      <c r="G128" s="226">
        <v>8282</v>
      </c>
      <c r="H128" s="227">
        <v>1942</v>
      </c>
      <c r="I128" s="228" t="s">
        <v>424</v>
      </c>
      <c r="J128" s="229" t="s">
        <v>425</v>
      </c>
      <c r="K128" s="230">
        <v>124</v>
      </c>
      <c r="L128" s="225" t="s">
        <v>218</v>
      </c>
      <c r="M128" s="231">
        <v>8</v>
      </c>
      <c r="N128" s="232" t="s">
        <v>346</v>
      </c>
      <c r="O128" s="222" t="s">
        <v>409</v>
      </c>
      <c r="P128" s="222" t="s">
        <v>423</v>
      </c>
    </row>
    <row r="129" spans="1:16" hidden="1">
      <c r="A129" s="223" t="s">
        <v>223</v>
      </c>
      <c r="B129" s="224" t="s">
        <v>224</v>
      </c>
      <c r="C129" s="224" t="s">
        <v>426</v>
      </c>
      <c r="D129" s="223" t="s">
        <v>422</v>
      </c>
      <c r="E129" s="225" t="s">
        <v>234</v>
      </c>
      <c r="F129" s="226">
        <v>0</v>
      </c>
      <c r="G129" s="226">
        <v>6350</v>
      </c>
      <c r="H129" s="227">
        <v>6350</v>
      </c>
      <c r="I129" s="228" t="s">
        <v>418</v>
      </c>
      <c r="J129" s="229" t="s">
        <v>419</v>
      </c>
      <c r="K129" s="230">
        <v>125</v>
      </c>
      <c r="L129" s="225" t="s">
        <v>218</v>
      </c>
      <c r="M129" s="231">
        <v>8</v>
      </c>
      <c r="N129" s="232" t="s">
        <v>346</v>
      </c>
      <c r="O129" s="222" t="s">
        <v>409</v>
      </c>
      <c r="P129" s="222" t="s">
        <v>423</v>
      </c>
    </row>
    <row r="130" spans="1:16" hidden="1">
      <c r="A130" s="223" t="s">
        <v>223</v>
      </c>
      <c r="B130" s="224" t="s">
        <v>224</v>
      </c>
      <c r="C130" s="224" t="s">
        <v>426</v>
      </c>
      <c r="D130" s="223" t="s">
        <v>422</v>
      </c>
      <c r="E130" s="225" t="s">
        <v>234</v>
      </c>
      <c r="F130" s="226">
        <v>6350</v>
      </c>
      <c r="G130" s="226">
        <v>8286</v>
      </c>
      <c r="H130" s="227">
        <v>1936</v>
      </c>
      <c r="I130" s="228" t="s">
        <v>424</v>
      </c>
      <c r="J130" s="229" t="s">
        <v>425</v>
      </c>
      <c r="K130" s="230">
        <v>125</v>
      </c>
      <c r="L130" s="225" t="s">
        <v>218</v>
      </c>
      <c r="M130" s="231">
        <v>8</v>
      </c>
      <c r="N130" s="232" t="s">
        <v>346</v>
      </c>
      <c r="O130" s="222" t="s">
        <v>409</v>
      </c>
      <c r="P130" s="222" t="s">
        <v>423</v>
      </c>
    </row>
    <row r="131" spans="1:16" hidden="1">
      <c r="A131" s="223" t="s">
        <v>223</v>
      </c>
      <c r="B131" s="224" t="s">
        <v>224</v>
      </c>
      <c r="C131" s="224" t="s">
        <v>427</v>
      </c>
      <c r="D131" s="223" t="s">
        <v>428</v>
      </c>
      <c r="E131" s="225" t="s">
        <v>227</v>
      </c>
      <c r="F131" s="226">
        <v>0</v>
      </c>
      <c r="G131" s="226">
        <v>6650</v>
      </c>
      <c r="H131" s="227">
        <v>6650</v>
      </c>
      <c r="I131" s="228" t="s">
        <v>424</v>
      </c>
      <c r="J131" s="229" t="s">
        <v>425</v>
      </c>
      <c r="K131" s="230">
        <v>127</v>
      </c>
      <c r="L131" s="225" t="s">
        <v>218</v>
      </c>
      <c r="M131" s="231">
        <v>8</v>
      </c>
      <c r="N131" s="232" t="s">
        <v>346</v>
      </c>
      <c r="O131" s="222" t="s">
        <v>409</v>
      </c>
      <c r="P131" s="222" t="s">
        <v>429</v>
      </c>
    </row>
    <row r="132" spans="1:16" hidden="1">
      <c r="A132" s="223" t="s">
        <v>223</v>
      </c>
      <c r="B132" s="224" t="s">
        <v>224</v>
      </c>
      <c r="C132" s="224" t="s">
        <v>427</v>
      </c>
      <c r="D132" s="223" t="s">
        <v>428</v>
      </c>
      <c r="E132" s="225" t="s">
        <v>227</v>
      </c>
      <c r="F132" s="226">
        <v>6650</v>
      </c>
      <c r="G132" s="226">
        <v>10411</v>
      </c>
      <c r="H132" s="227">
        <v>3761</v>
      </c>
      <c r="I132" s="228" t="s">
        <v>430</v>
      </c>
      <c r="J132" s="229" t="s">
        <v>431</v>
      </c>
      <c r="K132" s="230">
        <v>127</v>
      </c>
      <c r="L132" s="225" t="s">
        <v>218</v>
      </c>
      <c r="M132" s="231">
        <v>10</v>
      </c>
      <c r="N132" s="232" t="s">
        <v>432</v>
      </c>
      <c r="O132" s="222" t="s">
        <v>409</v>
      </c>
      <c r="P132" s="222" t="s">
        <v>429</v>
      </c>
    </row>
    <row r="133" spans="1:16" hidden="1">
      <c r="A133" s="223" t="s">
        <v>223</v>
      </c>
      <c r="B133" s="224" t="s">
        <v>224</v>
      </c>
      <c r="C133" s="224" t="s">
        <v>433</v>
      </c>
      <c r="D133" s="223" t="s">
        <v>428</v>
      </c>
      <c r="E133" s="225" t="s">
        <v>234</v>
      </c>
      <c r="F133" s="226">
        <v>0</v>
      </c>
      <c r="G133" s="226">
        <v>6630</v>
      </c>
      <c r="H133" s="227">
        <v>6630</v>
      </c>
      <c r="I133" s="228" t="s">
        <v>424</v>
      </c>
      <c r="J133" s="229" t="s">
        <v>425</v>
      </c>
      <c r="K133" s="230">
        <v>128</v>
      </c>
      <c r="L133" s="225" t="s">
        <v>218</v>
      </c>
      <c r="M133" s="231">
        <v>8</v>
      </c>
      <c r="N133" s="232" t="s">
        <v>346</v>
      </c>
      <c r="O133" s="222" t="s">
        <v>409</v>
      </c>
      <c r="P133" s="222" t="s">
        <v>429</v>
      </c>
    </row>
    <row r="134" spans="1:16" hidden="1">
      <c r="A134" s="223" t="s">
        <v>223</v>
      </c>
      <c r="B134" s="224" t="s">
        <v>224</v>
      </c>
      <c r="C134" s="224" t="s">
        <v>433</v>
      </c>
      <c r="D134" s="223" t="s">
        <v>428</v>
      </c>
      <c r="E134" s="225" t="s">
        <v>234</v>
      </c>
      <c r="F134" s="226">
        <v>6630</v>
      </c>
      <c r="G134" s="226">
        <v>10418</v>
      </c>
      <c r="H134" s="227">
        <v>3788</v>
      </c>
      <c r="I134" s="228" t="s">
        <v>430</v>
      </c>
      <c r="J134" s="229" t="s">
        <v>431</v>
      </c>
      <c r="K134" s="230">
        <v>128</v>
      </c>
      <c r="L134" s="225" t="s">
        <v>218</v>
      </c>
      <c r="M134" s="231">
        <v>10</v>
      </c>
      <c r="N134" s="232" t="s">
        <v>432</v>
      </c>
      <c r="O134" s="222" t="s">
        <v>409</v>
      </c>
      <c r="P134" s="222" t="s">
        <v>429</v>
      </c>
    </row>
    <row r="135" spans="1:16">
      <c r="A135" s="223" t="s">
        <v>223</v>
      </c>
      <c r="B135" s="224" t="s">
        <v>224</v>
      </c>
      <c r="C135" s="224" t="s">
        <v>434</v>
      </c>
      <c r="D135" s="223" t="s">
        <v>435</v>
      </c>
      <c r="E135" s="225" t="s">
        <v>237</v>
      </c>
      <c r="F135" s="226">
        <v>0</v>
      </c>
      <c r="G135" s="226">
        <v>294</v>
      </c>
      <c r="H135" s="227">
        <v>294</v>
      </c>
      <c r="I135" s="228" t="s">
        <v>424</v>
      </c>
      <c r="J135" s="229" t="s">
        <v>425</v>
      </c>
      <c r="K135" s="230">
        <v>129</v>
      </c>
      <c r="L135" s="225" t="s">
        <v>218</v>
      </c>
      <c r="M135" s="231">
        <v>8</v>
      </c>
      <c r="N135" s="232" t="s">
        <v>346</v>
      </c>
    </row>
    <row r="136" spans="1:16">
      <c r="A136" s="223" t="s">
        <v>223</v>
      </c>
      <c r="B136" s="224" t="s">
        <v>224</v>
      </c>
      <c r="C136" s="224" t="s">
        <v>436</v>
      </c>
      <c r="D136" s="223" t="s">
        <v>437</v>
      </c>
      <c r="E136" s="225" t="s">
        <v>237</v>
      </c>
      <c r="F136" s="226">
        <v>0</v>
      </c>
      <c r="G136" s="226">
        <v>307</v>
      </c>
      <c r="H136" s="227">
        <v>307</v>
      </c>
      <c r="I136" s="228" t="s">
        <v>424</v>
      </c>
      <c r="J136" s="229" t="s">
        <v>425</v>
      </c>
      <c r="K136" s="230">
        <v>130</v>
      </c>
      <c r="L136" s="225" t="s">
        <v>218</v>
      </c>
      <c r="M136" s="231">
        <v>8</v>
      </c>
      <c r="N136" s="232" t="s">
        <v>346</v>
      </c>
    </row>
    <row r="137" spans="1:16" hidden="1">
      <c r="A137" s="223" t="s">
        <v>223</v>
      </c>
      <c r="B137" s="224" t="s">
        <v>224</v>
      </c>
      <c r="C137" s="224" t="s">
        <v>438</v>
      </c>
      <c r="D137" s="223" t="s">
        <v>439</v>
      </c>
      <c r="E137" s="225" t="s">
        <v>227</v>
      </c>
      <c r="F137" s="226">
        <v>0</v>
      </c>
      <c r="G137" s="226">
        <v>4410</v>
      </c>
      <c r="H137" s="227">
        <v>4410</v>
      </c>
      <c r="I137" s="228" t="s">
        <v>430</v>
      </c>
      <c r="J137" s="229" t="s">
        <v>431</v>
      </c>
      <c r="K137" s="230">
        <v>132</v>
      </c>
      <c r="L137" s="225" t="s">
        <v>218</v>
      </c>
      <c r="M137" s="231">
        <v>10</v>
      </c>
      <c r="N137" s="232" t="s">
        <v>432</v>
      </c>
      <c r="O137" s="222" t="s">
        <v>409</v>
      </c>
      <c r="P137" s="222" t="s">
        <v>429</v>
      </c>
    </row>
    <row r="138" spans="1:16" hidden="1">
      <c r="A138" s="223" t="s">
        <v>223</v>
      </c>
      <c r="B138" s="224" t="s">
        <v>224</v>
      </c>
      <c r="C138" s="224" t="s">
        <v>438</v>
      </c>
      <c r="D138" s="223" t="s">
        <v>439</v>
      </c>
      <c r="E138" s="225" t="s">
        <v>227</v>
      </c>
      <c r="F138" s="226">
        <v>4410</v>
      </c>
      <c r="G138" s="226">
        <v>11378</v>
      </c>
      <c r="H138" s="227">
        <v>6968</v>
      </c>
      <c r="I138" s="228" t="s">
        <v>440</v>
      </c>
      <c r="J138" s="229" t="s">
        <v>441</v>
      </c>
      <c r="K138" s="230">
        <v>132</v>
      </c>
      <c r="L138" s="225" t="s">
        <v>218</v>
      </c>
      <c r="M138" s="231">
        <v>10</v>
      </c>
      <c r="N138" s="232" t="s">
        <v>432</v>
      </c>
      <c r="O138" s="222" t="s">
        <v>409</v>
      </c>
      <c r="P138" s="222" t="s">
        <v>429</v>
      </c>
    </row>
    <row r="139" spans="1:16" hidden="1">
      <c r="A139" s="223" t="s">
        <v>223</v>
      </c>
      <c r="B139" s="224" t="s">
        <v>224</v>
      </c>
      <c r="C139" s="224" t="s">
        <v>442</v>
      </c>
      <c r="D139" s="223" t="s">
        <v>439</v>
      </c>
      <c r="E139" s="225" t="s">
        <v>234</v>
      </c>
      <c r="F139" s="226">
        <v>0</v>
      </c>
      <c r="G139" s="226">
        <v>4420</v>
      </c>
      <c r="H139" s="227">
        <v>4420</v>
      </c>
      <c r="I139" s="228" t="s">
        <v>430</v>
      </c>
      <c r="J139" s="229" t="s">
        <v>431</v>
      </c>
      <c r="K139" s="230">
        <v>133</v>
      </c>
      <c r="L139" s="225" t="s">
        <v>218</v>
      </c>
      <c r="M139" s="231">
        <v>10</v>
      </c>
      <c r="N139" s="232" t="s">
        <v>432</v>
      </c>
      <c r="O139" s="222" t="s">
        <v>409</v>
      </c>
      <c r="P139" s="222" t="s">
        <v>429</v>
      </c>
    </row>
    <row r="140" spans="1:16" hidden="1">
      <c r="A140" s="223" t="s">
        <v>223</v>
      </c>
      <c r="B140" s="224" t="s">
        <v>224</v>
      </c>
      <c r="C140" s="224" t="s">
        <v>442</v>
      </c>
      <c r="D140" s="223" t="s">
        <v>439</v>
      </c>
      <c r="E140" s="225" t="s">
        <v>234</v>
      </c>
      <c r="F140" s="226">
        <v>4420</v>
      </c>
      <c r="G140" s="226">
        <v>11388</v>
      </c>
      <c r="H140" s="227">
        <v>6968</v>
      </c>
      <c r="I140" s="228" t="s">
        <v>440</v>
      </c>
      <c r="J140" s="229" t="s">
        <v>441</v>
      </c>
      <c r="K140" s="230">
        <v>133</v>
      </c>
      <c r="L140" s="225" t="s">
        <v>218</v>
      </c>
      <c r="M140" s="231">
        <v>10</v>
      </c>
      <c r="N140" s="232" t="s">
        <v>432</v>
      </c>
      <c r="O140" s="222" t="s">
        <v>409</v>
      </c>
      <c r="P140" s="222" t="s">
        <v>429</v>
      </c>
    </row>
    <row r="141" spans="1:16">
      <c r="A141" s="223" t="s">
        <v>223</v>
      </c>
      <c r="B141" s="224" t="s">
        <v>224</v>
      </c>
      <c r="C141" s="224" t="s">
        <v>443</v>
      </c>
      <c r="D141" s="223" t="s">
        <v>444</v>
      </c>
      <c r="E141" s="225" t="s">
        <v>237</v>
      </c>
      <c r="F141" s="226">
        <v>0</v>
      </c>
      <c r="G141" s="226">
        <v>270</v>
      </c>
      <c r="H141" s="227">
        <v>270</v>
      </c>
      <c r="I141" s="228" t="s">
        <v>440</v>
      </c>
      <c r="J141" s="229" t="s">
        <v>441</v>
      </c>
      <c r="K141" s="230">
        <v>134</v>
      </c>
      <c r="L141" s="225" t="s">
        <v>218</v>
      </c>
      <c r="M141" s="231">
        <v>10</v>
      </c>
      <c r="N141" s="232" t="s">
        <v>432</v>
      </c>
    </row>
    <row r="142" spans="1:16">
      <c r="A142" s="223" t="s">
        <v>223</v>
      </c>
      <c r="B142" s="224" t="s">
        <v>224</v>
      </c>
      <c r="C142" s="224" t="s">
        <v>445</v>
      </c>
      <c r="D142" s="223" t="s">
        <v>446</v>
      </c>
      <c r="E142" s="225" t="s">
        <v>237</v>
      </c>
      <c r="F142" s="226">
        <v>0</v>
      </c>
      <c r="G142" s="226">
        <v>294</v>
      </c>
      <c r="H142" s="227">
        <v>294</v>
      </c>
      <c r="I142" s="228" t="s">
        <v>440</v>
      </c>
      <c r="J142" s="229" t="s">
        <v>441</v>
      </c>
      <c r="K142" s="230">
        <v>135</v>
      </c>
      <c r="L142" s="225" t="s">
        <v>218</v>
      </c>
      <c r="M142" s="231">
        <v>10</v>
      </c>
      <c r="N142" s="232" t="s">
        <v>432</v>
      </c>
    </row>
    <row r="143" spans="1:16" hidden="1">
      <c r="A143" s="223" t="s">
        <v>223</v>
      </c>
      <c r="B143" s="224" t="s">
        <v>224</v>
      </c>
      <c r="C143" s="224" t="s">
        <v>447</v>
      </c>
      <c r="D143" s="223" t="s">
        <v>448</v>
      </c>
      <c r="E143" s="225" t="s">
        <v>227</v>
      </c>
      <c r="F143" s="226">
        <v>0</v>
      </c>
      <c r="G143" s="226">
        <v>11179</v>
      </c>
      <c r="H143" s="227">
        <v>11179</v>
      </c>
      <c r="I143" s="228" t="s">
        <v>440</v>
      </c>
      <c r="J143" s="229" t="s">
        <v>441</v>
      </c>
      <c r="K143" s="230">
        <v>137</v>
      </c>
      <c r="L143" s="225" t="s">
        <v>218</v>
      </c>
      <c r="M143" s="231">
        <v>10</v>
      </c>
      <c r="N143" s="232" t="s">
        <v>432</v>
      </c>
      <c r="O143" s="222" t="s">
        <v>449</v>
      </c>
      <c r="P143" s="222" t="s">
        <v>450</v>
      </c>
    </row>
    <row r="144" spans="1:16" hidden="1">
      <c r="A144" s="223" t="s">
        <v>223</v>
      </c>
      <c r="B144" s="224" t="s">
        <v>224</v>
      </c>
      <c r="C144" s="224" t="s">
        <v>451</v>
      </c>
      <c r="D144" s="223" t="s">
        <v>448</v>
      </c>
      <c r="E144" s="225" t="s">
        <v>234</v>
      </c>
      <c r="F144" s="226">
        <v>0</v>
      </c>
      <c r="G144" s="226">
        <v>11151</v>
      </c>
      <c r="H144" s="227">
        <v>11151</v>
      </c>
      <c r="I144" s="228" t="s">
        <v>440</v>
      </c>
      <c r="J144" s="229" t="s">
        <v>441</v>
      </c>
      <c r="K144" s="230">
        <v>138</v>
      </c>
      <c r="L144" s="225" t="s">
        <v>218</v>
      </c>
      <c r="M144" s="231">
        <v>10</v>
      </c>
      <c r="N144" s="232" t="s">
        <v>432</v>
      </c>
      <c r="O144" s="222" t="s">
        <v>449</v>
      </c>
      <c r="P144" s="222" t="s">
        <v>450</v>
      </c>
    </row>
    <row r="145" spans="1:16">
      <c r="A145" s="223" t="s">
        <v>223</v>
      </c>
      <c r="B145" s="224" t="s">
        <v>224</v>
      </c>
      <c r="C145" s="224" t="s">
        <v>452</v>
      </c>
      <c r="D145" s="223" t="s">
        <v>453</v>
      </c>
      <c r="E145" s="225" t="s">
        <v>237</v>
      </c>
      <c r="F145" s="226">
        <v>0</v>
      </c>
      <c r="G145" s="226">
        <v>189</v>
      </c>
      <c r="H145" s="227">
        <v>189</v>
      </c>
      <c r="I145" s="228" t="s">
        <v>440</v>
      </c>
      <c r="J145" s="229" t="s">
        <v>441</v>
      </c>
      <c r="K145" s="230">
        <v>139</v>
      </c>
      <c r="L145" s="225" t="s">
        <v>218</v>
      </c>
      <c r="M145" s="231">
        <v>10</v>
      </c>
      <c r="N145" s="232" t="s">
        <v>432</v>
      </c>
    </row>
    <row r="146" spans="1:16">
      <c r="A146" s="223" t="s">
        <v>223</v>
      </c>
      <c r="B146" s="224" t="s">
        <v>224</v>
      </c>
      <c r="C146" s="224" t="s">
        <v>454</v>
      </c>
      <c r="D146" s="223" t="s">
        <v>455</v>
      </c>
      <c r="E146" s="225" t="s">
        <v>237</v>
      </c>
      <c r="F146" s="226">
        <v>0</v>
      </c>
      <c r="G146" s="226">
        <v>193</v>
      </c>
      <c r="H146" s="227">
        <v>193</v>
      </c>
      <c r="I146" s="228" t="s">
        <v>440</v>
      </c>
      <c r="J146" s="229" t="s">
        <v>441</v>
      </c>
      <c r="K146" s="230">
        <v>140</v>
      </c>
      <c r="L146" s="225" t="s">
        <v>218</v>
      </c>
      <c r="M146" s="231">
        <v>10</v>
      </c>
      <c r="N146" s="232" t="s">
        <v>432</v>
      </c>
    </row>
    <row r="147" spans="1:16" hidden="1">
      <c r="A147" s="223" t="s">
        <v>223</v>
      </c>
      <c r="B147" s="224" t="s">
        <v>224</v>
      </c>
      <c r="C147" s="224" t="s">
        <v>456</v>
      </c>
      <c r="D147" s="223" t="s">
        <v>457</v>
      </c>
      <c r="E147" s="225" t="s">
        <v>227</v>
      </c>
      <c r="F147" s="226">
        <v>0</v>
      </c>
      <c r="G147" s="226">
        <v>630</v>
      </c>
      <c r="H147" s="227">
        <v>630</v>
      </c>
      <c r="I147" s="228" t="s">
        <v>440</v>
      </c>
      <c r="J147" s="229" t="s">
        <v>441</v>
      </c>
      <c r="K147" s="230">
        <v>143</v>
      </c>
      <c r="L147" s="225" t="s">
        <v>218</v>
      </c>
      <c r="M147" s="231">
        <v>10</v>
      </c>
      <c r="N147" s="232" t="s">
        <v>432</v>
      </c>
      <c r="O147" s="222" t="s">
        <v>449</v>
      </c>
      <c r="P147" s="222" t="s">
        <v>458</v>
      </c>
    </row>
    <row r="148" spans="1:16" hidden="1">
      <c r="A148" s="223" t="s">
        <v>223</v>
      </c>
      <c r="B148" s="224" t="s">
        <v>224</v>
      </c>
      <c r="C148" s="224" t="s">
        <v>456</v>
      </c>
      <c r="D148" s="223" t="s">
        <v>457</v>
      </c>
      <c r="E148" s="225" t="s">
        <v>227</v>
      </c>
      <c r="F148" s="226">
        <v>630</v>
      </c>
      <c r="G148" s="226">
        <v>5461</v>
      </c>
      <c r="H148" s="227">
        <v>4831</v>
      </c>
      <c r="I148" s="228" t="s">
        <v>459</v>
      </c>
      <c r="J148" s="229" t="s">
        <v>460</v>
      </c>
      <c r="K148" s="230">
        <v>143</v>
      </c>
      <c r="L148" s="225" t="s">
        <v>218</v>
      </c>
      <c r="M148" s="231">
        <v>12</v>
      </c>
      <c r="N148" s="232" t="s">
        <v>461</v>
      </c>
      <c r="O148" s="222" t="s">
        <v>449</v>
      </c>
      <c r="P148" s="222" t="s">
        <v>458</v>
      </c>
    </row>
    <row r="149" spans="1:16" hidden="1">
      <c r="A149" s="223" t="s">
        <v>223</v>
      </c>
      <c r="B149" s="224" t="s">
        <v>224</v>
      </c>
      <c r="C149" s="224" t="s">
        <v>462</v>
      </c>
      <c r="D149" s="223" t="s">
        <v>457</v>
      </c>
      <c r="E149" s="225" t="s">
        <v>234</v>
      </c>
      <c r="F149" s="226">
        <v>0</v>
      </c>
      <c r="G149" s="226">
        <v>640</v>
      </c>
      <c r="H149" s="227">
        <v>640</v>
      </c>
      <c r="I149" s="228" t="s">
        <v>440</v>
      </c>
      <c r="J149" s="229" t="s">
        <v>441</v>
      </c>
      <c r="K149" s="230">
        <v>144</v>
      </c>
      <c r="L149" s="225" t="s">
        <v>218</v>
      </c>
      <c r="M149" s="231">
        <v>10</v>
      </c>
      <c r="N149" s="232" t="s">
        <v>432</v>
      </c>
      <c r="O149" s="222" t="s">
        <v>449</v>
      </c>
      <c r="P149" s="222" t="s">
        <v>458</v>
      </c>
    </row>
    <row r="150" spans="1:16" hidden="1">
      <c r="A150" s="223" t="s">
        <v>223</v>
      </c>
      <c r="B150" s="224" t="s">
        <v>224</v>
      </c>
      <c r="C150" s="224" t="s">
        <v>462</v>
      </c>
      <c r="D150" s="223" t="s">
        <v>457</v>
      </c>
      <c r="E150" s="225" t="s">
        <v>234</v>
      </c>
      <c r="F150" s="226">
        <v>640</v>
      </c>
      <c r="G150" s="226">
        <v>5475</v>
      </c>
      <c r="H150" s="227">
        <v>4835</v>
      </c>
      <c r="I150" s="228" t="s">
        <v>459</v>
      </c>
      <c r="J150" s="229" t="s">
        <v>460</v>
      </c>
      <c r="K150" s="230">
        <v>144</v>
      </c>
      <c r="L150" s="225" t="s">
        <v>218</v>
      </c>
      <c r="M150" s="231">
        <v>12</v>
      </c>
      <c r="N150" s="232" t="s">
        <v>461</v>
      </c>
      <c r="O150" s="222" t="s">
        <v>449</v>
      </c>
      <c r="P150" s="222" t="s">
        <v>458</v>
      </c>
    </row>
    <row r="151" spans="1:16" hidden="1">
      <c r="A151" s="223" t="s">
        <v>223</v>
      </c>
      <c r="B151" s="224" t="s">
        <v>224</v>
      </c>
      <c r="C151" s="224" t="s">
        <v>463</v>
      </c>
      <c r="D151" s="223" t="s">
        <v>464</v>
      </c>
      <c r="E151" s="225" t="s">
        <v>227</v>
      </c>
      <c r="F151" s="226">
        <v>0</v>
      </c>
      <c r="G151" s="226">
        <v>4371</v>
      </c>
      <c r="H151" s="227">
        <v>4371</v>
      </c>
      <c r="I151" s="228" t="s">
        <v>459</v>
      </c>
      <c r="J151" s="229" t="s">
        <v>460</v>
      </c>
      <c r="K151" s="230">
        <v>146</v>
      </c>
      <c r="L151" s="225" t="s">
        <v>218</v>
      </c>
      <c r="M151" s="231">
        <v>12</v>
      </c>
      <c r="N151" s="232" t="s">
        <v>461</v>
      </c>
      <c r="O151" s="222" t="s">
        <v>449</v>
      </c>
      <c r="P151" s="222" t="s">
        <v>458</v>
      </c>
    </row>
    <row r="152" spans="1:16" hidden="1">
      <c r="A152" s="223" t="s">
        <v>223</v>
      </c>
      <c r="B152" s="224" t="s">
        <v>224</v>
      </c>
      <c r="C152" s="224" t="s">
        <v>465</v>
      </c>
      <c r="D152" s="223" t="s">
        <v>464</v>
      </c>
      <c r="E152" s="225" t="s">
        <v>234</v>
      </c>
      <c r="F152" s="226">
        <v>0</v>
      </c>
      <c r="G152" s="226">
        <v>4360</v>
      </c>
      <c r="H152" s="227">
        <v>4360</v>
      </c>
      <c r="I152" s="228" t="s">
        <v>459</v>
      </c>
      <c r="J152" s="229" t="s">
        <v>460</v>
      </c>
      <c r="K152" s="230">
        <v>147</v>
      </c>
      <c r="L152" s="225" t="s">
        <v>218</v>
      </c>
      <c r="M152" s="231">
        <v>12</v>
      </c>
      <c r="N152" s="232" t="s">
        <v>461</v>
      </c>
      <c r="O152" s="222" t="s">
        <v>449</v>
      </c>
      <c r="P152" s="222" t="s">
        <v>458</v>
      </c>
    </row>
    <row r="153" spans="1:16" hidden="1">
      <c r="A153" s="223" t="s">
        <v>223</v>
      </c>
      <c r="B153" s="224" t="s">
        <v>224</v>
      </c>
      <c r="C153" s="224" t="s">
        <v>466</v>
      </c>
      <c r="D153" s="223" t="s">
        <v>467</v>
      </c>
      <c r="E153" s="225" t="s">
        <v>227</v>
      </c>
      <c r="F153" s="226">
        <v>0</v>
      </c>
      <c r="G153" s="226">
        <v>2878</v>
      </c>
      <c r="H153" s="227">
        <v>2878</v>
      </c>
      <c r="I153" s="228" t="s">
        <v>459</v>
      </c>
      <c r="J153" s="229" t="s">
        <v>460</v>
      </c>
      <c r="K153" s="230">
        <v>149</v>
      </c>
      <c r="L153" s="225" t="s">
        <v>218</v>
      </c>
      <c r="M153" s="231">
        <v>12</v>
      </c>
      <c r="N153" s="232" t="s">
        <v>461</v>
      </c>
      <c r="O153" s="222" t="s">
        <v>468</v>
      </c>
      <c r="P153" s="222" t="s">
        <v>469</v>
      </c>
    </row>
    <row r="154" spans="1:16" hidden="1">
      <c r="A154" s="223" t="s">
        <v>223</v>
      </c>
      <c r="B154" s="224" t="s">
        <v>224</v>
      </c>
      <c r="C154" s="224" t="s">
        <v>470</v>
      </c>
      <c r="D154" s="223" t="s">
        <v>467</v>
      </c>
      <c r="E154" s="225" t="s">
        <v>234</v>
      </c>
      <c r="F154" s="226">
        <v>0</v>
      </c>
      <c r="G154" s="226">
        <v>2884</v>
      </c>
      <c r="H154" s="227">
        <v>2884</v>
      </c>
      <c r="I154" s="228" t="s">
        <v>459</v>
      </c>
      <c r="J154" s="229" t="s">
        <v>460</v>
      </c>
      <c r="K154" s="230">
        <v>150</v>
      </c>
      <c r="L154" s="225" t="s">
        <v>218</v>
      </c>
      <c r="M154" s="231">
        <v>12</v>
      </c>
      <c r="N154" s="232" t="s">
        <v>461</v>
      </c>
      <c r="O154" s="222" t="s">
        <v>468</v>
      </c>
      <c r="P154" s="222" t="s">
        <v>469</v>
      </c>
    </row>
    <row r="155" spans="1:16">
      <c r="A155" s="223" t="s">
        <v>223</v>
      </c>
      <c r="B155" s="224" t="s">
        <v>224</v>
      </c>
      <c r="C155" s="224" t="s">
        <v>471</v>
      </c>
      <c r="D155" s="223" t="s">
        <v>472</v>
      </c>
      <c r="E155" s="225" t="s">
        <v>237</v>
      </c>
      <c r="F155" s="226">
        <v>0</v>
      </c>
      <c r="G155" s="226">
        <v>281</v>
      </c>
      <c r="H155" s="227">
        <v>281</v>
      </c>
      <c r="I155" s="228" t="s">
        <v>459</v>
      </c>
      <c r="J155" s="229" t="s">
        <v>460</v>
      </c>
      <c r="K155" s="230">
        <v>151</v>
      </c>
      <c r="L155" s="225" t="s">
        <v>218</v>
      </c>
      <c r="M155" s="231">
        <v>12</v>
      </c>
      <c r="N155" s="232" t="s">
        <v>461</v>
      </c>
    </row>
    <row r="156" spans="1:16" hidden="1">
      <c r="A156" s="223" t="s">
        <v>223</v>
      </c>
      <c r="B156" s="224" t="s">
        <v>224</v>
      </c>
      <c r="C156" s="224" t="s">
        <v>473</v>
      </c>
      <c r="D156" s="223" t="s">
        <v>474</v>
      </c>
      <c r="E156" s="225" t="s">
        <v>227</v>
      </c>
      <c r="F156" s="226">
        <v>0</v>
      </c>
      <c r="G156" s="226">
        <v>3440</v>
      </c>
      <c r="H156" s="227">
        <v>3440</v>
      </c>
      <c r="I156" s="228" t="s">
        <v>459</v>
      </c>
      <c r="J156" s="229" t="s">
        <v>460</v>
      </c>
      <c r="K156" s="230">
        <v>153</v>
      </c>
      <c r="L156" s="225" t="s">
        <v>218</v>
      </c>
      <c r="M156" s="231">
        <v>12</v>
      </c>
      <c r="N156" s="232" t="s">
        <v>461</v>
      </c>
      <c r="O156" s="222" t="s">
        <v>468</v>
      </c>
      <c r="P156" s="222" t="s">
        <v>469</v>
      </c>
    </row>
    <row r="157" spans="1:16" hidden="1">
      <c r="A157" s="223" t="s">
        <v>223</v>
      </c>
      <c r="B157" s="224" t="s">
        <v>224</v>
      </c>
      <c r="C157" s="224" t="s">
        <v>473</v>
      </c>
      <c r="D157" s="223" t="s">
        <v>474</v>
      </c>
      <c r="E157" s="225" t="s">
        <v>227</v>
      </c>
      <c r="F157" s="226">
        <v>3440</v>
      </c>
      <c r="G157" s="226">
        <v>7158</v>
      </c>
      <c r="H157" s="227">
        <v>3718</v>
      </c>
      <c r="I157" s="228" t="s">
        <v>475</v>
      </c>
      <c r="J157" s="229" t="s">
        <v>476</v>
      </c>
      <c r="K157" s="230">
        <v>153</v>
      </c>
      <c r="L157" s="225" t="s">
        <v>218</v>
      </c>
      <c r="M157" s="231">
        <v>12</v>
      </c>
      <c r="N157" s="232" t="s">
        <v>461</v>
      </c>
      <c r="O157" s="222" t="s">
        <v>468</v>
      </c>
      <c r="P157" s="222" t="s">
        <v>469</v>
      </c>
    </row>
    <row r="158" spans="1:16" hidden="1">
      <c r="A158" s="223" t="s">
        <v>223</v>
      </c>
      <c r="B158" s="224" t="s">
        <v>224</v>
      </c>
      <c r="C158" s="224" t="s">
        <v>477</v>
      </c>
      <c r="D158" s="223" t="s">
        <v>474</v>
      </c>
      <c r="E158" s="225" t="s">
        <v>234</v>
      </c>
      <c r="F158" s="226">
        <v>0</v>
      </c>
      <c r="G158" s="226">
        <v>3430</v>
      </c>
      <c r="H158" s="227">
        <v>3430</v>
      </c>
      <c r="I158" s="228" t="s">
        <v>459</v>
      </c>
      <c r="J158" s="229" t="s">
        <v>460</v>
      </c>
      <c r="K158" s="230">
        <v>155</v>
      </c>
      <c r="L158" s="225" t="s">
        <v>218</v>
      </c>
      <c r="M158" s="231">
        <v>12</v>
      </c>
      <c r="N158" s="232" t="s">
        <v>461</v>
      </c>
      <c r="O158" s="222" t="s">
        <v>468</v>
      </c>
      <c r="P158" s="222" t="s">
        <v>469</v>
      </c>
    </row>
    <row r="159" spans="1:16" hidden="1">
      <c r="A159" s="223" t="s">
        <v>223</v>
      </c>
      <c r="B159" s="224" t="s">
        <v>224</v>
      </c>
      <c r="C159" s="224" t="s">
        <v>477</v>
      </c>
      <c r="D159" s="223" t="s">
        <v>474</v>
      </c>
      <c r="E159" s="225" t="s">
        <v>234</v>
      </c>
      <c r="F159" s="226">
        <v>3430</v>
      </c>
      <c r="G159" s="226">
        <v>7172</v>
      </c>
      <c r="H159" s="227">
        <v>3742</v>
      </c>
      <c r="I159" s="228" t="s">
        <v>475</v>
      </c>
      <c r="J159" s="229" t="s">
        <v>476</v>
      </c>
      <c r="K159" s="230">
        <v>155</v>
      </c>
      <c r="L159" s="225" t="s">
        <v>218</v>
      </c>
      <c r="M159" s="231">
        <v>12</v>
      </c>
      <c r="N159" s="232" t="s">
        <v>461</v>
      </c>
      <c r="O159" s="222" t="s">
        <v>468</v>
      </c>
      <c r="P159" s="222" t="s">
        <v>469</v>
      </c>
    </row>
    <row r="160" spans="1:16" hidden="1">
      <c r="A160" s="223" t="s">
        <v>223</v>
      </c>
      <c r="B160" s="224" t="s">
        <v>224</v>
      </c>
      <c r="C160" s="224" t="s">
        <v>478</v>
      </c>
      <c r="D160" s="223" t="s">
        <v>479</v>
      </c>
      <c r="E160" s="225" t="s">
        <v>227</v>
      </c>
      <c r="F160" s="226">
        <v>0</v>
      </c>
      <c r="G160" s="226">
        <v>7000</v>
      </c>
      <c r="H160" s="227">
        <v>7000</v>
      </c>
      <c r="I160" s="228" t="s">
        <v>475</v>
      </c>
      <c r="J160" s="229" t="s">
        <v>476</v>
      </c>
      <c r="K160" s="230">
        <v>158</v>
      </c>
      <c r="L160" s="225" t="s">
        <v>218</v>
      </c>
      <c r="M160" s="231">
        <v>12</v>
      </c>
      <c r="N160" s="232" t="s">
        <v>461</v>
      </c>
      <c r="O160" s="222" t="s">
        <v>468</v>
      </c>
      <c r="P160" s="222" t="s">
        <v>480</v>
      </c>
    </row>
    <row r="161" spans="1:16" hidden="1">
      <c r="A161" s="223" t="s">
        <v>223</v>
      </c>
      <c r="B161" s="224" t="s">
        <v>224</v>
      </c>
      <c r="C161" s="224" t="s">
        <v>478</v>
      </c>
      <c r="D161" s="223" t="s">
        <v>479</v>
      </c>
      <c r="E161" s="225" t="s">
        <v>227</v>
      </c>
      <c r="F161" s="226">
        <v>7000</v>
      </c>
      <c r="G161" s="226">
        <v>11815</v>
      </c>
      <c r="H161" s="227">
        <v>4815</v>
      </c>
      <c r="I161" s="228" t="s">
        <v>481</v>
      </c>
      <c r="J161" s="229" t="s">
        <v>482</v>
      </c>
      <c r="K161" s="230">
        <v>158</v>
      </c>
      <c r="L161" s="225" t="s">
        <v>218</v>
      </c>
      <c r="M161" s="231">
        <v>12</v>
      </c>
      <c r="N161" s="232" t="s">
        <v>461</v>
      </c>
      <c r="O161" s="222" t="s">
        <v>468</v>
      </c>
      <c r="P161" s="222" t="s">
        <v>480</v>
      </c>
    </row>
    <row r="162" spans="1:16" hidden="1">
      <c r="A162" s="223" t="s">
        <v>223</v>
      </c>
      <c r="B162" s="224" t="s">
        <v>224</v>
      </c>
      <c r="C162" s="224" t="s">
        <v>483</v>
      </c>
      <c r="D162" s="223" t="s">
        <v>479</v>
      </c>
      <c r="E162" s="225" t="s">
        <v>234</v>
      </c>
      <c r="F162" s="226">
        <v>0</v>
      </c>
      <c r="G162" s="226">
        <v>6980</v>
      </c>
      <c r="H162" s="227">
        <v>6980</v>
      </c>
      <c r="I162" s="228" t="s">
        <v>475</v>
      </c>
      <c r="J162" s="229" t="s">
        <v>476</v>
      </c>
      <c r="K162" s="230">
        <v>159</v>
      </c>
      <c r="L162" s="225" t="s">
        <v>218</v>
      </c>
      <c r="M162" s="231">
        <v>12</v>
      </c>
      <c r="N162" s="232" t="s">
        <v>461</v>
      </c>
      <c r="O162" s="222" t="s">
        <v>468</v>
      </c>
      <c r="P162" s="222" t="s">
        <v>480</v>
      </c>
    </row>
    <row r="163" spans="1:16" hidden="1">
      <c r="A163" s="223" t="s">
        <v>223</v>
      </c>
      <c r="B163" s="224" t="s">
        <v>224</v>
      </c>
      <c r="C163" s="224" t="s">
        <v>483</v>
      </c>
      <c r="D163" s="223" t="s">
        <v>479</v>
      </c>
      <c r="E163" s="225" t="s">
        <v>234</v>
      </c>
      <c r="F163" s="226">
        <v>6980</v>
      </c>
      <c r="G163" s="226">
        <v>11777</v>
      </c>
      <c r="H163" s="227">
        <v>4797</v>
      </c>
      <c r="I163" s="228" t="s">
        <v>481</v>
      </c>
      <c r="J163" s="229" t="s">
        <v>482</v>
      </c>
      <c r="K163" s="230">
        <v>159</v>
      </c>
      <c r="L163" s="225" t="s">
        <v>218</v>
      </c>
      <c r="M163" s="231">
        <v>12</v>
      </c>
      <c r="N163" s="232" t="s">
        <v>461</v>
      </c>
      <c r="O163" s="222" t="s">
        <v>468</v>
      </c>
      <c r="P163" s="222" t="s">
        <v>480</v>
      </c>
    </row>
    <row r="164" spans="1:16">
      <c r="A164" s="223" t="s">
        <v>223</v>
      </c>
      <c r="B164" s="224" t="s">
        <v>224</v>
      </c>
      <c r="C164" s="224" t="s">
        <v>484</v>
      </c>
      <c r="D164" s="223" t="s">
        <v>485</v>
      </c>
      <c r="E164" s="225" t="s">
        <v>237</v>
      </c>
      <c r="F164" s="226">
        <v>0</v>
      </c>
      <c r="G164" s="226">
        <v>1993</v>
      </c>
      <c r="H164" s="227">
        <v>1993</v>
      </c>
      <c r="I164" s="228" t="s">
        <v>475</v>
      </c>
      <c r="J164" s="229" t="s">
        <v>476</v>
      </c>
      <c r="K164" s="230">
        <v>160</v>
      </c>
      <c r="L164" s="225" t="s">
        <v>218</v>
      </c>
      <c r="M164" s="231">
        <v>12</v>
      </c>
      <c r="N164" s="232" t="s">
        <v>461</v>
      </c>
    </row>
    <row r="165" spans="1:16" hidden="1">
      <c r="A165" s="223" t="s">
        <v>223</v>
      </c>
      <c r="B165" s="224" t="s">
        <v>224</v>
      </c>
      <c r="C165" s="224" t="s">
        <v>486</v>
      </c>
      <c r="D165" s="223" t="s">
        <v>487</v>
      </c>
      <c r="E165" s="225" t="s">
        <v>227</v>
      </c>
      <c r="F165" s="226">
        <v>0</v>
      </c>
      <c r="G165" s="226">
        <v>7112</v>
      </c>
      <c r="H165" s="227">
        <v>7112</v>
      </c>
      <c r="I165" s="228" t="s">
        <v>481</v>
      </c>
      <c r="J165" s="229" t="s">
        <v>482</v>
      </c>
      <c r="K165" s="230">
        <v>163</v>
      </c>
      <c r="L165" s="225" t="s">
        <v>218</v>
      </c>
      <c r="M165" s="231">
        <v>12</v>
      </c>
      <c r="N165" s="232" t="s">
        <v>461</v>
      </c>
      <c r="O165" s="222" t="s">
        <v>468</v>
      </c>
      <c r="P165" s="222" t="s">
        <v>480</v>
      </c>
    </row>
    <row r="166" spans="1:16" hidden="1">
      <c r="A166" s="223" t="s">
        <v>223</v>
      </c>
      <c r="B166" s="224" t="s">
        <v>224</v>
      </c>
      <c r="C166" s="224" t="s">
        <v>488</v>
      </c>
      <c r="D166" s="223" t="s">
        <v>487</v>
      </c>
      <c r="E166" s="225" t="s">
        <v>234</v>
      </c>
      <c r="F166" s="226">
        <v>0</v>
      </c>
      <c r="G166" s="226">
        <v>7114</v>
      </c>
      <c r="H166" s="227">
        <v>7114</v>
      </c>
      <c r="I166" s="228" t="s">
        <v>481</v>
      </c>
      <c r="J166" s="229" t="s">
        <v>482</v>
      </c>
      <c r="K166" s="230">
        <v>164</v>
      </c>
      <c r="L166" s="225" t="s">
        <v>218</v>
      </c>
      <c r="M166" s="231">
        <v>12</v>
      </c>
      <c r="N166" s="232" t="s">
        <v>461</v>
      </c>
      <c r="O166" s="222" t="s">
        <v>468</v>
      </c>
      <c r="P166" s="222" t="s">
        <v>480</v>
      </c>
    </row>
    <row r="167" spans="1:16" hidden="1">
      <c r="A167" s="223" t="s">
        <v>223</v>
      </c>
      <c r="B167" s="224" t="s">
        <v>489</v>
      </c>
      <c r="C167" s="224" t="s">
        <v>490</v>
      </c>
      <c r="D167" s="223" t="s">
        <v>491</v>
      </c>
      <c r="E167" s="225" t="s">
        <v>227</v>
      </c>
      <c r="F167" s="226">
        <v>0</v>
      </c>
      <c r="G167" s="226">
        <v>3790</v>
      </c>
      <c r="H167" s="227">
        <v>3790</v>
      </c>
      <c r="I167" s="235" t="s">
        <v>492</v>
      </c>
      <c r="J167" s="229" t="s">
        <v>493</v>
      </c>
      <c r="K167" s="230">
        <v>167</v>
      </c>
      <c r="L167" s="225" t="s">
        <v>218</v>
      </c>
      <c r="M167" s="231">
        <v>9</v>
      </c>
      <c r="N167" s="232" t="s">
        <v>494</v>
      </c>
      <c r="O167" s="222" t="s">
        <v>495</v>
      </c>
      <c r="P167" s="222" t="s">
        <v>496</v>
      </c>
    </row>
    <row r="168" spans="1:16" hidden="1">
      <c r="A168" s="223" t="s">
        <v>223</v>
      </c>
      <c r="B168" s="224" t="s">
        <v>489</v>
      </c>
      <c r="C168" s="224" t="s">
        <v>490</v>
      </c>
      <c r="D168" s="223" t="s">
        <v>491</v>
      </c>
      <c r="E168" s="225" t="s">
        <v>227</v>
      </c>
      <c r="F168" s="226">
        <v>3790</v>
      </c>
      <c r="G168" s="226">
        <v>5351</v>
      </c>
      <c r="H168" s="227">
        <v>1561</v>
      </c>
      <c r="I168" s="235" t="s">
        <v>497</v>
      </c>
      <c r="J168" s="229" t="s">
        <v>498</v>
      </c>
      <c r="K168" s="230">
        <v>167</v>
      </c>
      <c r="L168" s="225" t="s">
        <v>218</v>
      </c>
      <c r="M168" s="231">
        <v>9</v>
      </c>
      <c r="N168" s="232" t="s">
        <v>494</v>
      </c>
      <c r="O168" s="222" t="s">
        <v>495</v>
      </c>
      <c r="P168" s="222" t="s">
        <v>496</v>
      </c>
    </row>
    <row r="169" spans="1:16" hidden="1">
      <c r="A169" s="223" t="s">
        <v>223</v>
      </c>
      <c r="B169" s="224" t="s">
        <v>489</v>
      </c>
      <c r="C169" s="224" t="s">
        <v>499</v>
      </c>
      <c r="D169" s="223" t="s">
        <v>491</v>
      </c>
      <c r="E169" s="225" t="s">
        <v>234</v>
      </c>
      <c r="F169" s="226">
        <v>0</v>
      </c>
      <c r="G169" s="226">
        <v>1346</v>
      </c>
      <c r="H169" s="227">
        <v>1346</v>
      </c>
      <c r="I169" s="235" t="s">
        <v>497</v>
      </c>
      <c r="J169" s="229" t="s">
        <v>498</v>
      </c>
      <c r="K169" s="230">
        <v>168</v>
      </c>
      <c r="L169" s="225" t="s">
        <v>218</v>
      </c>
      <c r="M169" s="231">
        <v>9</v>
      </c>
      <c r="N169" s="232" t="s">
        <v>494</v>
      </c>
      <c r="O169" s="222" t="s">
        <v>495</v>
      </c>
      <c r="P169" s="222" t="s">
        <v>496</v>
      </c>
    </row>
    <row r="170" spans="1:16" hidden="1">
      <c r="A170" s="223" t="s">
        <v>223</v>
      </c>
      <c r="B170" s="224" t="s">
        <v>489</v>
      </c>
      <c r="C170" s="224" t="s">
        <v>500</v>
      </c>
      <c r="D170" s="223" t="s">
        <v>501</v>
      </c>
      <c r="E170" s="225" t="s">
        <v>237</v>
      </c>
      <c r="F170" s="226">
        <v>0</v>
      </c>
      <c r="G170" s="226">
        <v>625</v>
      </c>
      <c r="H170" s="227">
        <v>625</v>
      </c>
      <c r="I170" s="235" t="s">
        <v>497</v>
      </c>
      <c r="J170" s="229" t="s">
        <v>498</v>
      </c>
      <c r="K170" s="230">
        <v>169</v>
      </c>
      <c r="L170" s="225" t="s">
        <v>218</v>
      </c>
      <c r="M170" s="231">
        <v>9</v>
      </c>
      <c r="N170" s="232" t="s">
        <v>494</v>
      </c>
    </row>
    <row r="171" spans="1:16" hidden="1">
      <c r="A171" s="223" t="s">
        <v>223</v>
      </c>
      <c r="B171" s="224" t="s">
        <v>489</v>
      </c>
      <c r="C171" s="224" t="s">
        <v>502</v>
      </c>
      <c r="D171" s="223" t="s">
        <v>503</v>
      </c>
      <c r="E171" s="225" t="s">
        <v>227</v>
      </c>
      <c r="F171" s="226">
        <v>0</v>
      </c>
      <c r="G171" s="226">
        <v>7166</v>
      </c>
      <c r="H171" s="227">
        <v>7166</v>
      </c>
      <c r="I171" s="235" t="s">
        <v>497</v>
      </c>
      <c r="J171" s="229" t="s">
        <v>498</v>
      </c>
      <c r="K171" s="230">
        <v>173</v>
      </c>
      <c r="L171" s="225" t="s">
        <v>218</v>
      </c>
      <c r="M171" s="231">
        <v>9</v>
      </c>
      <c r="N171" s="232" t="s">
        <v>494</v>
      </c>
      <c r="O171" s="222" t="s">
        <v>495</v>
      </c>
      <c r="P171" s="222" t="s">
        <v>504</v>
      </c>
    </row>
    <row r="172" spans="1:16" hidden="1">
      <c r="A172" s="223" t="s">
        <v>223</v>
      </c>
      <c r="B172" s="224" t="s">
        <v>489</v>
      </c>
      <c r="C172" s="224" t="s">
        <v>505</v>
      </c>
      <c r="D172" s="223" t="s">
        <v>503</v>
      </c>
      <c r="E172" s="225" t="s">
        <v>234</v>
      </c>
      <c r="F172" s="226">
        <v>0</v>
      </c>
      <c r="G172" s="226">
        <v>7162</v>
      </c>
      <c r="H172" s="227">
        <v>7162</v>
      </c>
      <c r="I172" s="235" t="s">
        <v>497</v>
      </c>
      <c r="J172" s="229" t="s">
        <v>498</v>
      </c>
      <c r="K172" s="230">
        <v>174</v>
      </c>
      <c r="L172" s="225" t="s">
        <v>218</v>
      </c>
      <c r="M172" s="231">
        <v>9</v>
      </c>
      <c r="N172" s="232" t="s">
        <v>494</v>
      </c>
      <c r="O172" s="222" t="s">
        <v>495</v>
      </c>
      <c r="P172" s="222" t="s">
        <v>504</v>
      </c>
    </row>
    <row r="173" spans="1:16">
      <c r="A173" s="223" t="s">
        <v>223</v>
      </c>
      <c r="B173" s="224" t="s">
        <v>489</v>
      </c>
      <c r="C173" s="224" t="s">
        <v>506</v>
      </c>
      <c r="D173" s="223" t="s">
        <v>507</v>
      </c>
      <c r="E173" s="225" t="s">
        <v>237</v>
      </c>
      <c r="F173" s="226">
        <v>0</v>
      </c>
      <c r="G173" s="226">
        <v>460</v>
      </c>
      <c r="H173" s="227">
        <v>460</v>
      </c>
      <c r="I173" s="235" t="s">
        <v>497</v>
      </c>
      <c r="J173" s="229" t="s">
        <v>498</v>
      </c>
      <c r="K173" s="230">
        <v>175</v>
      </c>
      <c r="L173" s="225" t="s">
        <v>218</v>
      </c>
      <c r="M173" s="231">
        <v>9</v>
      </c>
      <c r="N173" s="232" t="s">
        <v>494</v>
      </c>
    </row>
    <row r="174" spans="1:16">
      <c r="A174" s="223" t="s">
        <v>223</v>
      </c>
      <c r="B174" s="224" t="s">
        <v>489</v>
      </c>
      <c r="C174" s="224" t="s">
        <v>508</v>
      </c>
      <c r="D174" s="223" t="s">
        <v>509</v>
      </c>
      <c r="E174" s="225" t="s">
        <v>237</v>
      </c>
      <c r="F174" s="226">
        <v>0</v>
      </c>
      <c r="G174" s="226">
        <v>451</v>
      </c>
      <c r="H174" s="227">
        <v>451</v>
      </c>
      <c r="I174" s="235" t="s">
        <v>497</v>
      </c>
      <c r="J174" s="229" t="s">
        <v>498</v>
      </c>
      <c r="K174" s="230">
        <v>176</v>
      </c>
      <c r="L174" s="225" t="s">
        <v>218</v>
      </c>
      <c r="M174" s="231">
        <v>9</v>
      </c>
      <c r="N174" s="232" t="s">
        <v>494</v>
      </c>
    </row>
    <row r="175" spans="1:16" hidden="1">
      <c r="A175" s="223" t="s">
        <v>223</v>
      </c>
      <c r="B175" s="224" t="s">
        <v>489</v>
      </c>
      <c r="C175" s="224" t="s">
        <v>510</v>
      </c>
      <c r="D175" s="223" t="s">
        <v>511</v>
      </c>
      <c r="E175" s="225" t="s">
        <v>227</v>
      </c>
      <c r="F175" s="226">
        <v>0</v>
      </c>
      <c r="G175" s="226">
        <v>2790</v>
      </c>
      <c r="H175" s="227">
        <v>2790</v>
      </c>
      <c r="I175" s="235" t="s">
        <v>497</v>
      </c>
      <c r="J175" s="229" t="s">
        <v>498</v>
      </c>
      <c r="K175" s="230">
        <v>178</v>
      </c>
      <c r="L175" s="225" t="s">
        <v>218</v>
      </c>
      <c r="M175" s="231">
        <v>9</v>
      </c>
      <c r="N175" s="232" t="s">
        <v>494</v>
      </c>
      <c r="O175" s="222" t="s">
        <v>495</v>
      </c>
      <c r="P175" s="222" t="s">
        <v>504</v>
      </c>
    </row>
    <row r="176" spans="1:16" hidden="1">
      <c r="A176" s="223" t="s">
        <v>223</v>
      </c>
      <c r="B176" s="224" t="s">
        <v>489</v>
      </c>
      <c r="C176" s="224" t="s">
        <v>510</v>
      </c>
      <c r="D176" s="223" t="s">
        <v>511</v>
      </c>
      <c r="E176" s="225" t="s">
        <v>227</v>
      </c>
      <c r="F176" s="226">
        <v>2790</v>
      </c>
      <c r="G176" s="226">
        <v>6480</v>
      </c>
      <c r="H176" s="227">
        <v>3690</v>
      </c>
      <c r="I176" s="235" t="s">
        <v>512</v>
      </c>
      <c r="J176" s="229" t="s">
        <v>513</v>
      </c>
      <c r="K176" s="230">
        <v>178</v>
      </c>
      <c r="L176" s="225" t="s">
        <v>218</v>
      </c>
      <c r="M176" s="231">
        <v>9</v>
      </c>
      <c r="N176" s="232" t="s">
        <v>494</v>
      </c>
      <c r="O176" s="222" t="s">
        <v>495</v>
      </c>
      <c r="P176" s="222" t="s">
        <v>504</v>
      </c>
    </row>
    <row r="177" spans="1:16" hidden="1">
      <c r="A177" s="223" t="s">
        <v>223</v>
      </c>
      <c r="B177" s="224" t="s">
        <v>489</v>
      </c>
      <c r="C177" s="224" t="s">
        <v>510</v>
      </c>
      <c r="D177" s="223" t="s">
        <v>511</v>
      </c>
      <c r="E177" s="225" t="s">
        <v>227</v>
      </c>
      <c r="F177" s="226">
        <v>6480</v>
      </c>
      <c r="G177" s="226">
        <v>7949</v>
      </c>
      <c r="H177" s="227">
        <v>1469</v>
      </c>
      <c r="I177" s="235" t="s">
        <v>514</v>
      </c>
      <c r="J177" s="229" t="s">
        <v>515</v>
      </c>
      <c r="K177" s="230">
        <v>178</v>
      </c>
      <c r="L177" s="225" t="s">
        <v>218</v>
      </c>
      <c r="M177" s="231">
        <v>9</v>
      </c>
      <c r="N177" s="232" t="s">
        <v>494</v>
      </c>
      <c r="O177" s="222" t="s">
        <v>495</v>
      </c>
      <c r="P177" s="222" t="s">
        <v>504</v>
      </c>
    </row>
    <row r="178" spans="1:16" hidden="1">
      <c r="A178" s="223" t="s">
        <v>223</v>
      </c>
      <c r="B178" s="224" t="s">
        <v>489</v>
      </c>
      <c r="C178" s="224" t="s">
        <v>516</v>
      </c>
      <c r="D178" s="223" t="s">
        <v>511</v>
      </c>
      <c r="E178" s="225" t="s">
        <v>234</v>
      </c>
      <c r="F178" s="226">
        <v>0</v>
      </c>
      <c r="G178" s="226">
        <v>2800</v>
      </c>
      <c r="H178" s="227">
        <v>2800</v>
      </c>
      <c r="I178" s="235" t="s">
        <v>497</v>
      </c>
      <c r="J178" s="229" t="s">
        <v>498</v>
      </c>
      <c r="K178" s="230">
        <v>179</v>
      </c>
      <c r="L178" s="225" t="s">
        <v>218</v>
      </c>
      <c r="M178" s="231">
        <v>9</v>
      </c>
      <c r="N178" s="232" t="s">
        <v>494</v>
      </c>
      <c r="O178" s="222" t="s">
        <v>495</v>
      </c>
      <c r="P178" s="222" t="s">
        <v>504</v>
      </c>
    </row>
    <row r="179" spans="1:16" hidden="1">
      <c r="A179" s="223" t="s">
        <v>223</v>
      </c>
      <c r="B179" s="224" t="s">
        <v>489</v>
      </c>
      <c r="C179" s="224" t="s">
        <v>516</v>
      </c>
      <c r="D179" s="223" t="s">
        <v>511</v>
      </c>
      <c r="E179" s="225" t="s">
        <v>234</v>
      </c>
      <c r="F179" s="226">
        <v>2800</v>
      </c>
      <c r="G179" s="226">
        <v>6490</v>
      </c>
      <c r="H179" s="227">
        <v>3690</v>
      </c>
      <c r="I179" s="235" t="s">
        <v>512</v>
      </c>
      <c r="J179" s="229" t="s">
        <v>513</v>
      </c>
      <c r="K179" s="230">
        <v>179</v>
      </c>
      <c r="L179" s="225" t="s">
        <v>218</v>
      </c>
      <c r="M179" s="231">
        <v>9</v>
      </c>
      <c r="N179" s="232" t="s">
        <v>494</v>
      </c>
      <c r="O179" s="222" t="s">
        <v>495</v>
      </c>
      <c r="P179" s="222" t="s">
        <v>504</v>
      </c>
    </row>
    <row r="180" spans="1:16" hidden="1">
      <c r="A180" s="223" t="s">
        <v>223</v>
      </c>
      <c r="B180" s="224" t="s">
        <v>489</v>
      </c>
      <c r="C180" s="224" t="s">
        <v>516</v>
      </c>
      <c r="D180" s="223" t="s">
        <v>511</v>
      </c>
      <c r="E180" s="225" t="s">
        <v>234</v>
      </c>
      <c r="F180" s="226">
        <v>6490</v>
      </c>
      <c r="G180" s="226">
        <v>7962</v>
      </c>
      <c r="H180" s="227">
        <v>1472</v>
      </c>
      <c r="I180" s="235" t="s">
        <v>514</v>
      </c>
      <c r="J180" s="229" t="s">
        <v>515</v>
      </c>
      <c r="K180" s="230">
        <v>179</v>
      </c>
      <c r="L180" s="225" t="s">
        <v>218</v>
      </c>
      <c r="M180" s="231">
        <v>9</v>
      </c>
      <c r="N180" s="232" t="s">
        <v>494</v>
      </c>
      <c r="O180" s="222" t="s">
        <v>495</v>
      </c>
      <c r="P180" s="222" t="s">
        <v>504</v>
      </c>
    </row>
    <row r="181" spans="1:16">
      <c r="A181" s="223" t="s">
        <v>223</v>
      </c>
      <c r="B181" s="224" t="s">
        <v>489</v>
      </c>
      <c r="C181" s="224" t="s">
        <v>517</v>
      </c>
      <c r="D181" s="223" t="s">
        <v>518</v>
      </c>
      <c r="E181" s="225" t="s">
        <v>237</v>
      </c>
      <c r="F181" s="226">
        <v>0</v>
      </c>
      <c r="G181" s="226">
        <v>249</v>
      </c>
      <c r="H181" s="227">
        <v>249</v>
      </c>
      <c r="I181" s="235" t="s">
        <v>497</v>
      </c>
      <c r="J181" s="229" t="s">
        <v>498</v>
      </c>
      <c r="K181" s="230">
        <v>180</v>
      </c>
      <c r="L181" s="225" t="s">
        <v>218</v>
      </c>
      <c r="M181" s="231">
        <v>9</v>
      </c>
      <c r="N181" s="232" t="s">
        <v>494</v>
      </c>
    </row>
    <row r="182" spans="1:16">
      <c r="A182" s="223" t="s">
        <v>223</v>
      </c>
      <c r="B182" s="224" t="s">
        <v>489</v>
      </c>
      <c r="C182" s="224" t="s">
        <v>519</v>
      </c>
      <c r="D182" s="223" t="s">
        <v>520</v>
      </c>
      <c r="E182" s="225" t="s">
        <v>237</v>
      </c>
      <c r="F182" s="226">
        <v>0</v>
      </c>
      <c r="G182" s="226">
        <v>254</v>
      </c>
      <c r="H182" s="227">
        <v>254</v>
      </c>
      <c r="I182" s="235" t="s">
        <v>497</v>
      </c>
      <c r="J182" s="229" t="s">
        <v>498</v>
      </c>
      <c r="K182" s="230">
        <v>181</v>
      </c>
      <c r="L182" s="225" t="s">
        <v>218</v>
      </c>
      <c r="M182" s="231">
        <v>9</v>
      </c>
      <c r="N182" s="232" t="s">
        <v>494</v>
      </c>
    </row>
    <row r="183" spans="1:16" hidden="1">
      <c r="A183" s="223" t="s">
        <v>223</v>
      </c>
      <c r="B183" s="224" t="s">
        <v>489</v>
      </c>
      <c r="C183" s="224" t="s">
        <v>521</v>
      </c>
      <c r="D183" s="223" t="s">
        <v>522</v>
      </c>
      <c r="E183" s="225" t="s">
        <v>227</v>
      </c>
      <c r="F183" s="226">
        <v>0</v>
      </c>
      <c r="G183" s="226">
        <v>6714</v>
      </c>
      <c r="H183" s="227">
        <v>6714</v>
      </c>
      <c r="I183" s="235" t="s">
        <v>514</v>
      </c>
      <c r="J183" s="229" t="s">
        <v>515</v>
      </c>
      <c r="K183" s="230">
        <v>183</v>
      </c>
      <c r="L183" s="225" t="s">
        <v>218</v>
      </c>
      <c r="M183" s="231">
        <v>9</v>
      </c>
      <c r="N183" s="232" t="s">
        <v>494</v>
      </c>
      <c r="O183" s="222" t="s">
        <v>495</v>
      </c>
      <c r="P183" s="222" t="s">
        <v>523</v>
      </c>
    </row>
    <row r="184" spans="1:16" hidden="1">
      <c r="A184" s="223" t="s">
        <v>223</v>
      </c>
      <c r="B184" s="224" t="s">
        <v>489</v>
      </c>
      <c r="C184" s="224" t="s">
        <v>524</v>
      </c>
      <c r="D184" s="223" t="s">
        <v>522</v>
      </c>
      <c r="E184" s="225" t="s">
        <v>234</v>
      </c>
      <c r="F184" s="226">
        <v>0</v>
      </c>
      <c r="G184" s="226">
        <v>6704</v>
      </c>
      <c r="H184" s="227">
        <v>6704</v>
      </c>
      <c r="I184" s="235" t="s">
        <v>514</v>
      </c>
      <c r="J184" s="229" t="s">
        <v>515</v>
      </c>
      <c r="K184" s="230">
        <v>184</v>
      </c>
      <c r="L184" s="225" t="s">
        <v>218</v>
      </c>
      <c r="M184" s="231">
        <v>9</v>
      </c>
      <c r="N184" s="232" t="s">
        <v>494</v>
      </c>
      <c r="O184" s="222" t="s">
        <v>495</v>
      </c>
      <c r="P184" s="222" t="s">
        <v>523</v>
      </c>
    </row>
    <row r="185" spans="1:16">
      <c r="A185" s="223" t="s">
        <v>223</v>
      </c>
      <c r="B185" s="224" t="s">
        <v>489</v>
      </c>
      <c r="C185" s="224" t="s">
        <v>525</v>
      </c>
      <c r="D185" s="223" t="s">
        <v>526</v>
      </c>
      <c r="E185" s="225" t="s">
        <v>237</v>
      </c>
      <c r="F185" s="226">
        <v>0</v>
      </c>
      <c r="G185" s="226">
        <v>364</v>
      </c>
      <c r="H185" s="227">
        <v>364</v>
      </c>
      <c r="I185" s="235" t="s">
        <v>514</v>
      </c>
      <c r="J185" s="229" t="s">
        <v>515</v>
      </c>
      <c r="K185" s="230">
        <v>186</v>
      </c>
      <c r="L185" s="225" t="s">
        <v>218</v>
      </c>
      <c r="M185" s="231">
        <v>9</v>
      </c>
      <c r="N185" s="232" t="s">
        <v>494</v>
      </c>
    </row>
    <row r="186" spans="1:16">
      <c r="A186" s="223" t="s">
        <v>223</v>
      </c>
      <c r="B186" s="224" t="s">
        <v>489</v>
      </c>
      <c r="C186" s="224" t="s">
        <v>527</v>
      </c>
      <c r="D186" s="223" t="s">
        <v>528</v>
      </c>
      <c r="E186" s="225" t="s">
        <v>237</v>
      </c>
      <c r="F186" s="226">
        <v>0</v>
      </c>
      <c r="G186" s="226">
        <v>351</v>
      </c>
      <c r="H186" s="227">
        <v>351</v>
      </c>
      <c r="I186" s="235" t="s">
        <v>514</v>
      </c>
      <c r="J186" s="229" t="s">
        <v>515</v>
      </c>
      <c r="K186" s="230">
        <v>187</v>
      </c>
      <c r="L186" s="225" t="s">
        <v>218</v>
      </c>
      <c r="M186" s="231">
        <v>9</v>
      </c>
      <c r="N186" s="232" t="s">
        <v>494</v>
      </c>
    </row>
    <row r="187" spans="1:16" hidden="1">
      <c r="A187" s="223" t="s">
        <v>223</v>
      </c>
      <c r="B187" s="224" t="s">
        <v>489</v>
      </c>
      <c r="C187" s="224" t="s">
        <v>529</v>
      </c>
      <c r="D187" s="223" t="s">
        <v>530</v>
      </c>
      <c r="E187" s="225" t="s">
        <v>227</v>
      </c>
      <c r="F187" s="226">
        <v>0</v>
      </c>
      <c r="G187" s="226">
        <v>3660</v>
      </c>
      <c r="H187" s="227">
        <v>3660</v>
      </c>
      <c r="I187" s="235" t="s">
        <v>514</v>
      </c>
      <c r="J187" s="229" t="s">
        <v>515</v>
      </c>
      <c r="K187" s="230">
        <v>189</v>
      </c>
      <c r="L187" s="225" t="s">
        <v>218</v>
      </c>
      <c r="M187" s="231">
        <v>9</v>
      </c>
      <c r="N187" s="232" t="s">
        <v>494</v>
      </c>
      <c r="O187" s="222" t="s">
        <v>495</v>
      </c>
      <c r="P187" s="222" t="s">
        <v>523</v>
      </c>
    </row>
    <row r="188" spans="1:16" hidden="1">
      <c r="A188" s="223" t="s">
        <v>223</v>
      </c>
      <c r="B188" s="224" t="s">
        <v>489</v>
      </c>
      <c r="C188" s="224" t="s">
        <v>529</v>
      </c>
      <c r="D188" s="223" t="s">
        <v>530</v>
      </c>
      <c r="E188" s="225" t="s">
        <v>227</v>
      </c>
      <c r="F188" s="226">
        <v>3660</v>
      </c>
      <c r="G188" s="226">
        <v>5002</v>
      </c>
      <c r="H188" s="227">
        <v>1342</v>
      </c>
      <c r="I188" s="235" t="s">
        <v>531</v>
      </c>
      <c r="J188" s="229" t="s">
        <v>532</v>
      </c>
      <c r="K188" s="230">
        <v>189</v>
      </c>
      <c r="L188" s="225" t="s">
        <v>218</v>
      </c>
      <c r="M188" s="231">
        <v>9</v>
      </c>
      <c r="N188" s="232" t="s">
        <v>494</v>
      </c>
      <c r="O188" s="222" t="s">
        <v>495</v>
      </c>
      <c r="P188" s="222" t="s">
        <v>523</v>
      </c>
    </row>
    <row r="189" spans="1:16" hidden="1">
      <c r="A189" s="223" t="s">
        <v>223</v>
      </c>
      <c r="B189" s="224" t="s">
        <v>489</v>
      </c>
      <c r="C189" s="224" t="s">
        <v>533</v>
      </c>
      <c r="D189" s="223" t="s">
        <v>530</v>
      </c>
      <c r="E189" s="225" t="s">
        <v>234</v>
      </c>
      <c r="F189" s="226">
        <v>0</v>
      </c>
      <c r="G189" s="226">
        <v>3660</v>
      </c>
      <c r="H189" s="227">
        <v>3660</v>
      </c>
      <c r="I189" s="235" t="s">
        <v>514</v>
      </c>
      <c r="J189" s="229" t="s">
        <v>515</v>
      </c>
      <c r="K189" s="230">
        <v>190</v>
      </c>
      <c r="L189" s="225" t="s">
        <v>218</v>
      </c>
      <c r="M189" s="231">
        <v>9</v>
      </c>
      <c r="N189" s="232" t="s">
        <v>494</v>
      </c>
      <c r="O189" s="222" t="s">
        <v>495</v>
      </c>
      <c r="P189" s="222" t="s">
        <v>523</v>
      </c>
    </row>
    <row r="190" spans="1:16" hidden="1">
      <c r="A190" s="223" t="s">
        <v>223</v>
      </c>
      <c r="B190" s="224" t="s">
        <v>489</v>
      </c>
      <c r="C190" s="224" t="s">
        <v>533</v>
      </c>
      <c r="D190" s="223" t="s">
        <v>530</v>
      </c>
      <c r="E190" s="225" t="s">
        <v>234</v>
      </c>
      <c r="F190" s="226">
        <v>3660</v>
      </c>
      <c r="G190" s="226">
        <v>4988</v>
      </c>
      <c r="H190" s="227">
        <v>1328</v>
      </c>
      <c r="I190" s="235" t="s">
        <v>531</v>
      </c>
      <c r="J190" s="229" t="s">
        <v>532</v>
      </c>
      <c r="K190" s="230">
        <v>190</v>
      </c>
      <c r="L190" s="225" t="s">
        <v>218</v>
      </c>
      <c r="M190" s="231">
        <v>9</v>
      </c>
      <c r="N190" s="232" t="s">
        <v>494</v>
      </c>
      <c r="O190" s="222" t="s">
        <v>495</v>
      </c>
      <c r="P190" s="222" t="s">
        <v>523</v>
      </c>
    </row>
    <row r="191" spans="1:16" hidden="1">
      <c r="A191" s="223" t="s">
        <v>223</v>
      </c>
      <c r="B191" s="224" t="s">
        <v>489</v>
      </c>
      <c r="C191" s="224" t="s">
        <v>534</v>
      </c>
      <c r="D191" s="223" t="s">
        <v>535</v>
      </c>
      <c r="E191" s="225" t="s">
        <v>227</v>
      </c>
      <c r="F191" s="226">
        <v>0</v>
      </c>
      <c r="G191" s="226">
        <v>7050</v>
      </c>
      <c r="H191" s="227">
        <v>7050</v>
      </c>
      <c r="I191" s="235" t="s">
        <v>531</v>
      </c>
      <c r="J191" s="229" t="s">
        <v>532</v>
      </c>
      <c r="K191" s="230">
        <v>192</v>
      </c>
      <c r="L191" s="225" t="s">
        <v>218</v>
      </c>
      <c r="M191" s="231">
        <v>9</v>
      </c>
      <c r="N191" s="232" t="s">
        <v>494</v>
      </c>
      <c r="O191" s="222" t="s">
        <v>495</v>
      </c>
      <c r="P191" s="222" t="s">
        <v>536</v>
      </c>
    </row>
    <row r="192" spans="1:16" hidden="1">
      <c r="A192" s="223" t="s">
        <v>223</v>
      </c>
      <c r="B192" s="224" t="s">
        <v>489</v>
      </c>
      <c r="C192" s="224" t="s">
        <v>534</v>
      </c>
      <c r="D192" s="223" t="s">
        <v>535</v>
      </c>
      <c r="E192" s="225" t="s">
        <v>227</v>
      </c>
      <c r="F192" s="226">
        <v>7050</v>
      </c>
      <c r="G192" s="226">
        <v>7273</v>
      </c>
      <c r="H192" s="227">
        <v>223</v>
      </c>
      <c r="I192" s="235" t="s">
        <v>537</v>
      </c>
      <c r="J192" s="229" t="s">
        <v>538</v>
      </c>
      <c r="K192" s="230">
        <v>192</v>
      </c>
      <c r="L192" s="225" t="s">
        <v>218</v>
      </c>
      <c r="M192" s="231">
        <v>9</v>
      </c>
      <c r="N192" s="232" t="s">
        <v>494</v>
      </c>
      <c r="O192" s="222" t="s">
        <v>495</v>
      </c>
      <c r="P192" s="222" t="s">
        <v>536</v>
      </c>
    </row>
    <row r="193" spans="1:16" hidden="1">
      <c r="A193" s="223" t="s">
        <v>223</v>
      </c>
      <c r="B193" s="224" t="s">
        <v>489</v>
      </c>
      <c r="C193" s="224" t="s">
        <v>539</v>
      </c>
      <c r="D193" s="223" t="s">
        <v>535</v>
      </c>
      <c r="E193" s="225" t="s">
        <v>234</v>
      </c>
      <c r="F193" s="226">
        <v>0</v>
      </c>
      <c r="G193" s="226">
        <v>7070</v>
      </c>
      <c r="H193" s="227">
        <v>7070</v>
      </c>
      <c r="I193" s="235" t="s">
        <v>531</v>
      </c>
      <c r="J193" s="229" t="s">
        <v>532</v>
      </c>
      <c r="K193" s="230">
        <v>193</v>
      </c>
      <c r="L193" s="225" t="s">
        <v>218</v>
      </c>
      <c r="M193" s="231">
        <v>9</v>
      </c>
      <c r="N193" s="232" t="s">
        <v>494</v>
      </c>
      <c r="O193" s="222" t="s">
        <v>495</v>
      </c>
      <c r="P193" s="222" t="s">
        <v>536</v>
      </c>
    </row>
    <row r="194" spans="1:16" hidden="1">
      <c r="A194" s="223" t="s">
        <v>223</v>
      </c>
      <c r="B194" s="224" t="s">
        <v>489</v>
      </c>
      <c r="C194" s="224" t="s">
        <v>539</v>
      </c>
      <c r="D194" s="223" t="s">
        <v>535</v>
      </c>
      <c r="E194" s="225" t="s">
        <v>234</v>
      </c>
      <c r="F194" s="226">
        <v>7070</v>
      </c>
      <c r="G194" s="226">
        <v>7288</v>
      </c>
      <c r="H194" s="227">
        <v>218</v>
      </c>
      <c r="I194" s="235" t="s">
        <v>537</v>
      </c>
      <c r="J194" s="229" t="s">
        <v>538</v>
      </c>
      <c r="K194" s="230">
        <v>193</v>
      </c>
      <c r="L194" s="225" t="s">
        <v>218</v>
      </c>
      <c r="M194" s="231">
        <v>9</v>
      </c>
      <c r="N194" s="232" t="s">
        <v>494</v>
      </c>
      <c r="O194" s="222" t="s">
        <v>495</v>
      </c>
      <c r="P194" s="222" t="s">
        <v>536</v>
      </c>
    </row>
    <row r="195" spans="1:16" hidden="1">
      <c r="A195" s="223" t="s">
        <v>223</v>
      </c>
      <c r="B195" s="224" t="s">
        <v>489</v>
      </c>
      <c r="C195" s="224" t="s">
        <v>540</v>
      </c>
      <c r="D195" s="223" t="s">
        <v>541</v>
      </c>
      <c r="E195" s="225" t="s">
        <v>227</v>
      </c>
      <c r="F195" s="226">
        <v>0</v>
      </c>
      <c r="G195" s="226">
        <v>5420</v>
      </c>
      <c r="H195" s="227">
        <v>5420</v>
      </c>
      <c r="I195" s="235" t="s">
        <v>537</v>
      </c>
      <c r="J195" s="229" t="s">
        <v>538</v>
      </c>
      <c r="K195" s="230">
        <v>196</v>
      </c>
      <c r="L195" s="225" t="s">
        <v>218</v>
      </c>
      <c r="M195" s="231">
        <v>9</v>
      </c>
      <c r="N195" s="232" t="s">
        <v>494</v>
      </c>
      <c r="O195" s="222" t="s">
        <v>495</v>
      </c>
      <c r="P195" s="222" t="s">
        <v>536</v>
      </c>
    </row>
    <row r="196" spans="1:16" hidden="1">
      <c r="A196" s="223" t="s">
        <v>223</v>
      </c>
      <c r="B196" s="224" t="s">
        <v>489</v>
      </c>
      <c r="C196" s="224" t="s">
        <v>540</v>
      </c>
      <c r="D196" s="223" t="s">
        <v>541</v>
      </c>
      <c r="E196" s="225" t="s">
        <v>227</v>
      </c>
      <c r="F196" s="226">
        <v>5420</v>
      </c>
      <c r="G196" s="226">
        <v>5692</v>
      </c>
      <c r="H196" s="227">
        <v>272</v>
      </c>
      <c r="I196" s="235" t="s">
        <v>542</v>
      </c>
      <c r="J196" s="229" t="s">
        <v>543</v>
      </c>
      <c r="K196" s="230">
        <v>196</v>
      </c>
      <c r="L196" s="225" t="s">
        <v>218</v>
      </c>
      <c r="M196" s="231">
        <v>9</v>
      </c>
      <c r="N196" s="232" t="s">
        <v>494</v>
      </c>
      <c r="O196" s="222" t="s">
        <v>495</v>
      </c>
      <c r="P196" s="222" t="s">
        <v>536</v>
      </c>
    </row>
    <row r="197" spans="1:16" hidden="1">
      <c r="A197" s="223" t="s">
        <v>223</v>
      </c>
      <c r="B197" s="224" t="s">
        <v>489</v>
      </c>
      <c r="C197" s="224" t="s">
        <v>544</v>
      </c>
      <c r="D197" s="223" t="s">
        <v>541</v>
      </c>
      <c r="E197" s="225" t="s">
        <v>234</v>
      </c>
      <c r="F197" s="226">
        <v>0</v>
      </c>
      <c r="G197" s="226">
        <v>5410</v>
      </c>
      <c r="H197" s="227">
        <v>5410</v>
      </c>
      <c r="I197" s="235" t="s">
        <v>537</v>
      </c>
      <c r="J197" s="229" t="s">
        <v>538</v>
      </c>
      <c r="K197" s="230">
        <v>197</v>
      </c>
      <c r="L197" s="225" t="s">
        <v>218</v>
      </c>
      <c r="M197" s="231">
        <v>9</v>
      </c>
      <c r="N197" s="232" t="s">
        <v>494</v>
      </c>
      <c r="O197" s="222" t="s">
        <v>495</v>
      </c>
      <c r="P197" s="222" t="s">
        <v>536</v>
      </c>
    </row>
    <row r="198" spans="1:16" hidden="1">
      <c r="A198" s="223" t="s">
        <v>223</v>
      </c>
      <c r="B198" s="224" t="s">
        <v>489</v>
      </c>
      <c r="C198" s="224" t="s">
        <v>544</v>
      </c>
      <c r="D198" s="223" t="s">
        <v>541</v>
      </c>
      <c r="E198" s="225" t="s">
        <v>234</v>
      </c>
      <c r="F198" s="226">
        <v>5410</v>
      </c>
      <c r="G198" s="226">
        <v>5712</v>
      </c>
      <c r="H198" s="227">
        <v>302</v>
      </c>
      <c r="I198" s="235" t="s">
        <v>542</v>
      </c>
      <c r="J198" s="229" t="s">
        <v>543</v>
      </c>
      <c r="K198" s="230">
        <v>197</v>
      </c>
      <c r="L198" s="225" t="s">
        <v>218</v>
      </c>
      <c r="M198" s="231">
        <v>9</v>
      </c>
      <c r="N198" s="232" t="s">
        <v>494</v>
      </c>
      <c r="O198" s="222" t="s">
        <v>495</v>
      </c>
      <c r="P198" s="222" t="s">
        <v>536</v>
      </c>
    </row>
    <row r="199" spans="1:16" hidden="1">
      <c r="A199" s="223" t="s">
        <v>223</v>
      </c>
      <c r="B199" s="224" t="s">
        <v>489</v>
      </c>
      <c r="C199" s="224" t="s">
        <v>545</v>
      </c>
      <c r="D199" s="223" t="s">
        <v>546</v>
      </c>
      <c r="E199" s="225" t="s">
        <v>227</v>
      </c>
      <c r="F199" s="226">
        <v>0</v>
      </c>
      <c r="G199" s="226">
        <v>3898</v>
      </c>
      <c r="H199" s="227">
        <v>3898</v>
      </c>
      <c r="I199" s="235" t="s">
        <v>542</v>
      </c>
      <c r="J199" s="229" t="s">
        <v>543</v>
      </c>
      <c r="K199" s="230">
        <v>199</v>
      </c>
      <c r="L199" s="225" t="s">
        <v>218</v>
      </c>
      <c r="M199" s="231">
        <v>9</v>
      </c>
      <c r="N199" s="232" t="s">
        <v>494</v>
      </c>
      <c r="O199" s="222" t="s">
        <v>495</v>
      </c>
      <c r="P199" s="222" t="s">
        <v>547</v>
      </c>
    </row>
    <row r="200" spans="1:16" hidden="1">
      <c r="A200" s="223" t="s">
        <v>223</v>
      </c>
      <c r="B200" s="224" t="s">
        <v>489</v>
      </c>
      <c r="C200" s="224" t="s">
        <v>548</v>
      </c>
      <c r="D200" s="223" t="s">
        <v>546</v>
      </c>
      <c r="E200" s="225" t="s">
        <v>234</v>
      </c>
      <c r="F200" s="226">
        <v>0</v>
      </c>
      <c r="G200" s="226">
        <v>3880</v>
      </c>
      <c r="H200" s="227">
        <v>3880</v>
      </c>
      <c r="I200" s="235" t="s">
        <v>542</v>
      </c>
      <c r="J200" s="229" t="s">
        <v>543</v>
      </c>
      <c r="K200" s="230">
        <v>200</v>
      </c>
      <c r="L200" s="225" t="s">
        <v>218</v>
      </c>
      <c r="M200" s="231">
        <v>9</v>
      </c>
      <c r="N200" s="232" t="s">
        <v>494</v>
      </c>
      <c r="O200" s="222" t="s">
        <v>495</v>
      </c>
      <c r="P200" s="222" t="s">
        <v>547</v>
      </c>
    </row>
    <row r="201" spans="1:16">
      <c r="A201" s="223" t="s">
        <v>223</v>
      </c>
      <c r="B201" s="224" t="s">
        <v>489</v>
      </c>
      <c r="C201" s="224" t="s">
        <v>549</v>
      </c>
      <c r="D201" s="223" t="s">
        <v>550</v>
      </c>
      <c r="E201" s="225" t="s">
        <v>237</v>
      </c>
      <c r="F201" s="226">
        <v>0</v>
      </c>
      <c r="G201" s="226">
        <v>436</v>
      </c>
      <c r="H201" s="227">
        <v>436</v>
      </c>
      <c r="I201" s="235" t="s">
        <v>542</v>
      </c>
      <c r="J201" s="229" t="s">
        <v>543</v>
      </c>
      <c r="K201" s="230">
        <v>201</v>
      </c>
      <c r="L201" s="225" t="s">
        <v>218</v>
      </c>
      <c r="M201" s="231">
        <v>9</v>
      </c>
      <c r="N201" s="232" t="s">
        <v>494</v>
      </c>
    </row>
    <row r="202" spans="1:16">
      <c r="A202" s="223" t="s">
        <v>223</v>
      </c>
      <c r="B202" s="224" t="s">
        <v>489</v>
      </c>
      <c r="C202" s="224" t="s">
        <v>551</v>
      </c>
      <c r="D202" s="223" t="s">
        <v>552</v>
      </c>
      <c r="E202" s="225" t="s">
        <v>237</v>
      </c>
      <c r="F202" s="226">
        <v>0</v>
      </c>
      <c r="G202" s="226">
        <v>427</v>
      </c>
      <c r="H202" s="227">
        <v>427</v>
      </c>
      <c r="I202" s="235" t="s">
        <v>542</v>
      </c>
      <c r="J202" s="229" t="s">
        <v>543</v>
      </c>
      <c r="K202" s="230">
        <v>202</v>
      </c>
      <c r="L202" s="225" t="s">
        <v>218</v>
      </c>
      <c r="M202" s="231">
        <v>9</v>
      </c>
      <c r="N202" s="232" t="s">
        <v>494</v>
      </c>
    </row>
    <row r="203" spans="1:16" hidden="1">
      <c r="A203" s="223" t="s">
        <v>223</v>
      </c>
      <c r="B203" s="224" t="s">
        <v>489</v>
      </c>
      <c r="C203" s="224" t="s">
        <v>553</v>
      </c>
      <c r="D203" s="223" t="s">
        <v>554</v>
      </c>
      <c r="E203" s="225" t="s">
        <v>227</v>
      </c>
      <c r="F203" s="226">
        <v>0</v>
      </c>
      <c r="G203" s="226">
        <v>1700</v>
      </c>
      <c r="H203" s="227">
        <v>1700</v>
      </c>
      <c r="I203" s="235" t="s">
        <v>542</v>
      </c>
      <c r="J203" s="229" t="s">
        <v>543</v>
      </c>
      <c r="K203" s="230">
        <v>204</v>
      </c>
      <c r="L203" s="225" t="s">
        <v>218</v>
      </c>
      <c r="M203" s="231">
        <v>9</v>
      </c>
      <c r="N203" s="232" t="s">
        <v>494</v>
      </c>
      <c r="O203" s="222" t="s">
        <v>495</v>
      </c>
      <c r="P203" s="222" t="s">
        <v>555</v>
      </c>
    </row>
    <row r="204" spans="1:16" hidden="1">
      <c r="A204" s="223" t="s">
        <v>223</v>
      </c>
      <c r="B204" s="224" t="s">
        <v>489</v>
      </c>
      <c r="C204" s="224" t="s">
        <v>553</v>
      </c>
      <c r="D204" s="223" t="s">
        <v>554</v>
      </c>
      <c r="E204" s="225" t="s">
        <v>227</v>
      </c>
      <c r="F204" s="226">
        <v>1700</v>
      </c>
      <c r="G204" s="226">
        <v>2280</v>
      </c>
      <c r="H204" s="227">
        <v>580</v>
      </c>
      <c r="I204" s="235" t="s">
        <v>556</v>
      </c>
      <c r="J204" s="229" t="s">
        <v>557</v>
      </c>
      <c r="K204" s="230">
        <v>204</v>
      </c>
      <c r="L204" s="225" t="s">
        <v>218</v>
      </c>
      <c r="M204" s="231">
        <v>9</v>
      </c>
      <c r="N204" s="232" t="s">
        <v>494</v>
      </c>
      <c r="O204" s="222" t="s">
        <v>495</v>
      </c>
      <c r="P204" s="222" t="s">
        <v>555</v>
      </c>
    </row>
    <row r="205" spans="1:16" hidden="1">
      <c r="A205" s="223" t="s">
        <v>223</v>
      </c>
      <c r="B205" s="224" t="s">
        <v>489</v>
      </c>
      <c r="C205" s="224" t="s">
        <v>553</v>
      </c>
      <c r="D205" s="223" t="s">
        <v>554</v>
      </c>
      <c r="E205" s="225" t="s">
        <v>227</v>
      </c>
      <c r="F205" s="226">
        <v>2280</v>
      </c>
      <c r="G205" s="226">
        <v>2510</v>
      </c>
      <c r="H205" s="227">
        <v>230</v>
      </c>
      <c r="I205" s="235" t="s">
        <v>542</v>
      </c>
      <c r="J205" s="229" t="s">
        <v>543</v>
      </c>
      <c r="K205" s="230">
        <v>204</v>
      </c>
      <c r="L205" s="225" t="s">
        <v>218</v>
      </c>
      <c r="M205" s="231">
        <v>9</v>
      </c>
      <c r="N205" s="232" t="s">
        <v>494</v>
      </c>
      <c r="O205" s="222" t="s">
        <v>495</v>
      </c>
      <c r="P205" s="222" t="s">
        <v>555</v>
      </c>
    </row>
    <row r="206" spans="1:16" hidden="1">
      <c r="A206" s="223" t="s">
        <v>223</v>
      </c>
      <c r="B206" s="224" t="s">
        <v>489</v>
      </c>
      <c r="C206" s="224" t="s">
        <v>553</v>
      </c>
      <c r="D206" s="223" t="s">
        <v>554</v>
      </c>
      <c r="E206" s="225" t="s">
        <v>227</v>
      </c>
      <c r="F206" s="226">
        <v>2510</v>
      </c>
      <c r="G206" s="226">
        <v>5246</v>
      </c>
      <c r="H206" s="227">
        <v>2736</v>
      </c>
      <c r="I206" s="235" t="s">
        <v>558</v>
      </c>
      <c r="J206" s="229" t="s">
        <v>559</v>
      </c>
      <c r="K206" s="230">
        <v>204</v>
      </c>
      <c r="L206" s="225" t="s">
        <v>218</v>
      </c>
      <c r="M206" s="231">
        <v>8</v>
      </c>
      <c r="N206" s="232" t="s">
        <v>346</v>
      </c>
      <c r="O206" s="222" t="s">
        <v>495</v>
      </c>
      <c r="P206" s="222" t="s">
        <v>555</v>
      </c>
    </row>
    <row r="207" spans="1:16" hidden="1">
      <c r="A207" s="223" t="s">
        <v>223</v>
      </c>
      <c r="B207" s="224" t="s">
        <v>489</v>
      </c>
      <c r="C207" s="224" t="s">
        <v>560</v>
      </c>
      <c r="D207" s="223" t="s">
        <v>554</v>
      </c>
      <c r="E207" s="225" t="s">
        <v>234</v>
      </c>
      <c r="F207" s="226">
        <v>0</v>
      </c>
      <c r="G207" s="226">
        <v>1690</v>
      </c>
      <c r="H207" s="227">
        <v>1690</v>
      </c>
      <c r="I207" s="235" t="s">
        <v>542</v>
      </c>
      <c r="J207" s="229" t="s">
        <v>543</v>
      </c>
      <c r="K207" s="230">
        <v>206</v>
      </c>
      <c r="L207" s="225" t="s">
        <v>218</v>
      </c>
      <c r="M207" s="231">
        <v>9</v>
      </c>
      <c r="N207" s="232" t="s">
        <v>494</v>
      </c>
      <c r="O207" s="222" t="s">
        <v>495</v>
      </c>
      <c r="P207" s="222" t="s">
        <v>555</v>
      </c>
    </row>
    <row r="208" spans="1:16" hidden="1">
      <c r="A208" s="223" t="s">
        <v>223</v>
      </c>
      <c r="B208" s="224" t="s">
        <v>489</v>
      </c>
      <c r="C208" s="224" t="s">
        <v>560</v>
      </c>
      <c r="D208" s="223" t="s">
        <v>554</v>
      </c>
      <c r="E208" s="225" t="s">
        <v>234</v>
      </c>
      <c r="F208" s="226">
        <v>1690</v>
      </c>
      <c r="G208" s="226">
        <v>2290</v>
      </c>
      <c r="H208" s="227">
        <v>600</v>
      </c>
      <c r="I208" s="235" t="s">
        <v>556</v>
      </c>
      <c r="J208" s="229" t="s">
        <v>557</v>
      </c>
      <c r="K208" s="230">
        <v>206</v>
      </c>
      <c r="L208" s="225" t="s">
        <v>218</v>
      </c>
      <c r="M208" s="231">
        <v>9</v>
      </c>
      <c r="N208" s="232" t="s">
        <v>494</v>
      </c>
      <c r="O208" s="222" t="s">
        <v>495</v>
      </c>
      <c r="P208" s="222" t="s">
        <v>555</v>
      </c>
    </row>
    <row r="209" spans="1:16" hidden="1">
      <c r="A209" s="223" t="s">
        <v>223</v>
      </c>
      <c r="B209" s="224" t="s">
        <v>489</v>
      </c>
      <c r="C209" s="224" t="s">
        <v>560</v>
      </c>
      <c r="D209" s="223" t="s">
        <v>554</v>
      </c>
      <c r="E209" s="225" t="s">
        <v>234</v>
      </c>
      <c r="F209" s="226">
        <v>2290</v>
      </c>
      <c r="G209" s="226">
        <v>2530</v>
      </c>
      <c r="H209" s="227">
        <v>240</v>
      </c>
      <c r="I209" s="235" t="s">
        <v>542</v>
      </c>
      <c r="J209" s="229" t="s">
        <v>543</v>
      </c>
      <c r="K209" s="230">
        <v>206</v>
      </c>
      <c r="L209" s="225" t="s">
        <v>218</v>
      </c>
      <c r="M209" s="231">
        <v>9</v>
      </c>
      <c r="N209" s="232" t="s">
        <v>494</v>
      </c>
      <c r="O209" s="222" t="s">
        <v>495</v>
      </c>
      <c r="P209" s="222" t="s">
        <v>555</v>
      </c>
    </row>
    <row r="210" spans="1:16" hidden="1">
      <c r="A210" s="223" t="s">
        <v>223</v>
      </c>
      <c r="B210" s="224" t="s">
        <v>489</v>
      </c>
      <c r="C210" s="224" t="s">
        <v>560</v>
      </c>
      <c r="D210" s="223" t="s">
        <v>554</v>
      </c>
      <c r="E210" s="225" t="s">
        <v>234</v>
      </c>
      <c r="F210" s="226">
        <v>2530</v>
      </c>
      <c r="G210" s="226">
        <v>5254</v>
      </c>
      <c r="H210" s="227">
        <v>2724</v>
      </c>
      <c r="I210" s="235" t="s">
        <v>558</v>
      </c>
      <c r="J210" s="229" t="s">
        <v>559</v>
      </c>
      <c r="K210" s="230">
        <v>206</v>
      </c>
      <c r="L210" s="225" t="s">
        <v>218</v>
      </c>
      <c r="M210" s="231">
        <v>8</v>
      </c>
      <c r="N210" s="232" t="s">
        <v>346</v>
      </c>
      <c r="O210" s="222" t="s">
        <v>495</v>
      </c>
      <c r="P210" s="222" t="s">
        <v>555</v>
      </c>
    </row>
    <row r="211" spans="1:16" hidden="1">
      <c r="A211" s="223" t="s">
        <v>223</v>
      </c>
      <c r="B211" s="224" t="s">
        <v>489</v>
      </c>
      <c r="C211" s="224" t="s">
        <v>561</v>
      </c>
      <c r="D211" s="223" t="s">
        <v>562</v>
      </c>
      <c r="E211" s="225" t="s">
        <v>227</v>
      </c>
      <c r="F211" s="226">
        <v>0</v>
      </c>
      <c r="G211" s="226">
        <v>5410</v>
      </c>
      <c r="H211" s="227">
        <v>5410</v>
      </c>
      <c r="I211" s="235" t="s">
        <v>558</v>
      </c>
      <c r="J211" s="229" t="s">
        <v>559</v>
      </c>
      <c r="K211" s="230">
        <v>209</v>
      </c>
      <c r="L211" s="225" t="s">
        <v>218</v>
      </c>
      <c r="M211" s="231">
        <v>8</v>
      </c>
      <c r="N211" s="232" t="s">
        <v>346</v>
      </c>
      <c r="O211" s="222" t="s">
        <v>495</v>
      </c>
      <c r="P211" s="222" t="s">
        <v>555</v>
      </c>
    </row>
    <row r="212" spans="1:16" hidden="1">
      <c r="A212" s="223" t="s">
        <v>223</v>
      </c>
      <c r="B212" s="224" t="s">
        <v>489</v>
      </c>
      <c r="C212" s="224" t="s">
        <v>561</v>
      </c>
      <c r="D212" s="223" t="s">
        <v>562</v>
      </c>
      <c r="E212" s="225" t="s">
        <v>227</v>
      </c>
      <c r="F212" s="226">
        <v>5410</v>
      </c>
      <c r="G212" s="226">
        <v>6966</v>
      </c>
      <c r="H212" s="227">
        <v>1556</v>
      </c>
      <c r="I212" s="235" t="s">
        <v>372</v>
      </c>
      <c r="J212" s="229" t="s">
        <v>373</v>
      </c>
      <c r="K212" s="230">
        <v>209</v>
      </c>
      <c r="L212" s="225" t="s">
        <v>218</v>
      </c>
      <c r="M212" s="231">
        <v>8</v>
      </c>
      <c r="N212" s="232" t="s">
        <v>346</v>
      </c>
      <c r="O212" s="222" t="s">
        <v>495</v>
      </c>
      <c r="P212" s="222" t="s">
        <v>555</v>
      </c>
    </row>
    <row r="213" spans="1:16" hidden="1">
      <c r="A213" s="223" t="s">
        <v>223</v>
      </c>
      <c r="B213" s="224" t="s">
        <v>489</v>
      </c>
      <c r="C213" s="224" t="s">
        <v>563</v>
      </c>
      <c r="D213" s="223" t="s">
        <v>562</v>
      </c>
      <c r="E213" s="225" t="s">
        <v>234</v>
      </c>
      <c r="F213" s="226">
        <v>0</v>
      </c>
      <c r="G213" s="226">
        <v>5410</v>
      </c>
      <c r="H213" s="227">
        <v>5410</v>
      </c>
      <c r="I213" s="235" t="s">
        <v>558</v>
      </c>
      <c r="J213" s="229" t="s">
        <v>559</v>
      </c>
      <c r="K213" s="230">
        <v>210</v>
      </c>
      <c r="L213" s="225" t="s">
        <v>218</v>
      </c>
      <c r="M213" s="231">
        <v>8</v>
      </c>
      <c r="N213" s="232" t="s">
        <v>346</v>
      </c>
      <c r="O213" s="222" t="s">
        <v>495</v>
      </c>
      <c r="P213" s="222" t="s">
        <v>555</v>
      </c>
    </row>
    <row r="214" spans="1:16" hidden="1">
      <c r="A214" s="223" t="s">
        <v>223</v>
      </c>
      <c r="B214" s="224" t="s">
        <v>489</v>
      </c>
      <c r="C214" s="224" t="s">
        <v>563</v>
      </c>
      <c r="D214" s="223" t="s">
        <v>562</v>
      </c>
      <c r="E214" s="225" t="s">
        <v>234</v>
      </c>
      <c r="F214" s="226">
        <v>5410</v>
      </c>
      <c r="G214" s="226">
        <v>6971</v>
      </c>
      <c r="H214" s="227">
        <v>1561</v>
      </c>
      <c r="I214" s="235" t="s">
        <v>372</v>
      </c>
      <c r="J214" s="229" t="s">
        <v>373</v>
      </c>
      <c r="K214" s="230">
        <v>210</v>
      </c>
      <c r="L214" s="225" t="s">
        <v>218</v>
      </c>
      <c r="M214" s="231">
        <v>8</v>
      </c>
      <c r="N214" s="232" t="s">
        <v>346</v>
      </c>
      <c r="O214" s="222" t="s">
        <v>495</v>
      </c>
      <c r="P214" s="222" t="s">
        <v>555</v>
      </c>
    </row>
    <row r="215" spans="1:16">
      <c r="A215" s="223" t="s">
        <v>223</v>
      </c>
      <c r="B215" s="224" t="s">
        <v>489</v>
      </c>
      <c r="C215" s="224" t="s">
        <v>564</v>
      </c>
      <c r="D215" s="223" t="s">
        <v>565</v>
      </c>
      <c r="E215" s="225" t="s">
        <v>237</v>
      </c>
      <c r="F215" s="226">
        <v>0</v>
      </c>
      <c r="G215" s="226">
        <v>217</v>
      </c>
      <c r="H215" s="227">
        <v>217</v>
      </c>
      <c r="I215" s="235" t="s">
        <v>558</v>
      </c>
      <c r="J215" s="229" t="s">
        <v>559</v>
      </c>
      <c r="K215" s="230">
        <v>211</v>
      </c>
      <c r="L215" s="225" t="s">
        <v>218</v>
      </c>
      <c r="M215" s="231">
        <v>8</v>
      </c>
      <c r="N215" s="232" t="s">
        <v>346</v>
      </c>
    </row>
    <row r="216" spans="1:16">
      <c r="A216" s="223" t="s">
        <v>223</v>
      </c>
      <c r="B216" s="224" t="s">
        <v>489</v>
      </c>
      <c r="C216" s="224" t="s">
        <v>566</v>
      </c>
      <c r="D216" s="223" t="s">
        <v>567</v>
      </c>
      <c r="E216" s="225" t="s">
        <v>237</v>
      </c>
      <c r="F216" s="226">
        <v>0</v>
      </c>
      <c r="G216" s="226">
        <v>210</v>
      </c>
      <c r="H216" s="227">
        <v>210</v>
      </c>
      <c r="I216" s="235" t="s">
        <v>558</v>
      </c>
      <c r="J216" s="229" t="s">
        <v>559</v>
      </c>
      <c r="K216" s="230">
        <v>212</v>
      </c>
      <c r="L216" s="225" t="s">
        <v>218</v>
      </c>
      <c r="M216" s="231">
        <v>8</v>
      </c>
      <c r="N216" s="232" t="s">
        <v>346</v>
      </c>
    </row>
    <row r="217" spans="1:16" hidden="1">
      <c r="A217" s="223" t="s">
        <v>223</v>
      </c>
      <c r="B217" s="224" t="s">
        <v>489</v>
      </c>
      <c r="C217" s="224" t="s">
        <v>568</v>
      </c>
      <c r="D217" s="223" t="s">
        <v>569</v>
      </c>
      <c r="E217" s="225" t="s">
        <v>227</v>
      </c>
      <c r="F217" s="226">
        <v>0</v>
      </c>
      <c r="G217" s="226">
        <v>2373</v>
      </c>
      <c r="H217" s="227">
        <v>2373</v>
      </c>
      <c r="I217" s="235" t="s">
        <v>372</v>
      </c>
      <c r="J217" s="229" t="s">
        <v>373</v>
      </c>
      <c r="K217" s="230">
        <v>214</v>
      </c>
      <c r="L217" s="225" t="s">
        <v>218</v>
      </c>
      <c r="M217" s="231">
        <v>8</v>
      </c>
      <c r="N217" s="232" t="s">
        <v>346</v>
      </c>
      <c r="O217" s="222" t="s">
        <v>495</v>
      </c>
      <c r="P217" s="222" t="s">
        <v>555</v>
      </c>
    </row>
    <row r="218" spans="1:16" hidden="1">
      <c r="A218" s="223" t="s">
        <v>223</v>
      </c>
      <c r="B218" s="224" t="s">
        <v>489</v>
      </c>
      <c r="C218" s="224" t="s">
        <v>570</v>
      </c>
      <c r="D218" s="223" t="s">
        <v>569</v>
      </c>
      <c r="E218" s="225" t="s">
        <v>234</v>
      </c>
      <c r="F218" s="226">
        <v>0</v>
      </c>
      <c r="G218" s="226">
        <v>2379</v>
      </c>
      <c r="H218" s="227">
        <v>2379</v>
      </c>
      <c r="I218" s="235" t="s">
        <v>372</v>
      </c>
      <c r="J218" s="229" t="s">
        <v>373</v>
      </c>
      <c r="K218" s="230">
        <v>215</v>
      </c>
      <c r="L218" s="225" t="s">
        <v>218</v>
      </c>
      <c r="M218" s="231">
        <v>8</v>
      </c>
      <c r="N218" s="232" t="s">
        <v>346</v>
      </c>
      <c r="O218" s="222" t="s">
        <v>495</v>
      </c>
      <c r="P218" s="222" t="s">
        <v>555</v>
      </c>
    </row>
    <row r="219" spans="1:16" hidden="1">
      <c r="A219" s="223" t="s">
        <v>223</v>
      </c>
      <c r="B219" s="224" t="s">
        <v>489</v>
      </c>
      <c r="C219" s="224" t="s">
        <v>571</v>
      </c>
      <c r="D219" s="223" t="s">
        <v>572</v>
      </c>
      <c r="E219" s="225" t="s">
        <v>227</v>
      </c>
      <c r="F219" s="226">
        <v>0</v>
      </c>
      <c r="G219" s="226">
        <v>511</v>
      </c>
      <c r="H219" s="227">
        <v>511</v>
      </c>
      <c r="I219" s="235" t="s">
        <v>372</v>
      </c>
      <c r="J219" s="229" t="s">
        <v>373</v>
      </c>
      <c r="K219" s="230">
        <v>217</v>
      </c>
      <c r="L219" s="225" t="s">
        <v>218</v>
      </c>
      <c r="M219" s="231">
        <v>8</v>
      </c>
      <c r="N219" s="232" t="s">
        <v>346</v>
      </c>
      <c r="O219" s="222" t="s">
        <v>495</v>
      </c>
      <c r="P219" s="222" t="s">
        <v>555</v>
      </c>
    </row>
    <row r="220" spans="1:16" hidden="1">
      <c r="A220" s="223" t="s">
        <v>223</v>
      </c>
      <c r="B220" s="224" t="s">
        <v>489</v>
      </c>
      <c r="C220" s="224" t="s">
        <v>573</v>
      </c>
      <c r="D220" s="223" t="s">
        <v>572</v>
      </c>
      <c r="E220" s="225" t="s">
        <v>234</v>
      </c>
      <c r="F220" s="226">
        <v>0</v>
      </c>
      <c r="G220" s="226">
        <v>511</v>
      </c>
      <c r="H220" s="227">
        <v>511</v>
      </c>
      <c r="I220" s="235" t="s">
        <v>372</v>
      </c>
      <c r="J220" s="229" t="s">
        <v>373</v>
      </c>
      <c r="K220" s="230">
        <v>218</v>
      </c>
      <c r="L220" s="225" t="s">
        <v>218</v>
      </c>
      <c r="M220" s="231">
        <v>8</v>
      </c>
      <c r="N220" s="232" t="s">
        <v>346</v>
      </c>
      <c r="O220" s="222" t="s">
        <v>495</v>
      </c>
      <c r="P220" s="222" t="s">
        <v>555</v>
      </c>
    </row>
    <row r="221" spans="1:16" hidden="1">
      <c r="A221" s="223" t="s">
        <v>223</v>
      </c>
      <c r="B221" s="224" t="s">
        <v>489</v>
      </c>
      <c r="C221" s="224" t="s">
        <v>574</v>
      </c>
      <c r="D221" s="223" t="s">
        <v>575</v>
      </c>
      <c r="E221" s="225" t="s">
        <v>227</v>
      </c>
      <c r="F221" s="226">
        <v>0</v>
      </c>
      <c r="G221" s="226">
        <v>3460</v>
      </c>
      <c r="H221" s="227">
        <v>3460</v>
      </c>
      <c r="I221" s="235" t="s">
        <v>372</v>
      </c>
      <c r="J221" s="229" t="s">
        <v>373</v>
      </c>
      <c r="K221" s="230">
        <v>220</v>
      </c>
      <c r="L221" s="225" t="s">
        <v>218</v>
      </c>
      <c r="M221" s="231">
        <v>8</v>
      </c>
      <c r="N221" s="232" t="s">
        <v>346</v>
      </c>
      <c r="O221" s="222" t="s">
        <v>495</v>
      </c>
      <c r="P221" s="222" t="s">
        <v>576</v>
      </c>
    </row>
    <row r="222" spans="1:16" hidden="1">
      <c r="A222" s="223" t="s">
        <v>223</v>
      </c>
      <c r="B222" s="224" t="s">
        <v>489</v>
      </c>
      <c r="C222" s="224" t="s">
        <v>577</v>
      </c>
      <c r="D222" s="223" t="s">
        <v>575</v>
      </c>
      <c r="E222" s="225" t="s">
        <v>234</v>
      </c>
      <c r="F222" s="226">
        <v>0</v>
      </c>
      <c r="G222" s="226">
        <v>3420</v>
      </c>
      <c r="H222" s="227">
        <v>3420</v>
      </c>
      <c r="I222" s="235" t="s">
        <v>372</v>
      </c>
      <c r="J222" s="229" t="s">
        <v>373</v>
      </c>
      <c r="K222" s="230">
        <v>221</v>
      </c>
      <c r="L222" s="225" t="s">
        <v>218</v>
      </c>
      <c r="M222" s="231">
        <v>8</v>
      </c>
      <c r="N222" s="232" t="s">
        <v>346</v>
      </c>
      <c r="O222" s="222" t="s">
        <v>495</v>
      </c>
      <c r="P222" s="222" t="s">
        <v>576</v>
      </c>
    </row>
    <row r="223" spans="1:16" hidden="1">
      <c r="A223" s="223" t="s">
        <v>223</v>
      </c>
      <c r="B223" s="224" t="s">
        <v>489</v>
      </c>
      <c r="C223" s="224" t="s">
        <v>578</v>
      </c>
      <c r="D223" s="223" t="s">
        <v>579</v>
      </c>
      <c r="E223" s="225" t="s">
        <v>227</v>
      </c>
      <c r="F223" s="226">
        <v>0</v>
      </c>
      <c r="G223" s="226">
        <v>1762</v>
      </c>
      <c r="H223" s="227">
        <v>1762</v>
      </c>
      <c r="I223" s="235" t="s">
        <v>372</v>
      </c>
      <c r="J223" s="229" t="s">
        <v>373</v>
      </c>
      <c r="K223" s="230">
        <v>224</v>
      </c>
      <c r="L223" s="225" t="s">
        <v>218</v>
      </c>
      <c r="M223" s="231">
        <v>8</v>
      </c>
      <c r="N223" s="232" t="s">
        <v>346</v>
      </c>
      <c r="O223" s="222" t="s">
        <v>495</v>
      </c>
      <c r="P223" s="222" t="s">
        <v>580</v>
      </c>
    </row>
    <row r="224" spans="1:16" hidden="1">
      <c r="A224" s="223" t="s">
        <v>223</v>
      </c>
      <c r="B224" s="224" t="s">
        <v>489</v>
      </c>
      <c r="C224" s="224" t="s">
        <v>581</v>
      </c>
      <c r="D224" s="223" t="s">
        <v>579</v>
      </c>
      <c r="E224" s="225" t="s">
        <v>234</v>
      </c>
      <c r="F224" s="226">
        <v>0</v>
      </c>
      <c r="G224" s="226">
        <v>1778</v>
      </c>
      <c r="H224" s="227">
        <v>1778</v>
      </c>
      <c r="I224" s="235" t="s">
        <v>372</v>
      </c>
      <c r="J224" s="229" t="s">
        <v>373</v>
      </c>
      <c r="K224" s="230">
        <v>225</v>
      </c>
      <c r="L224" s="225" t="s">
        <v>218</v>
      </c>
      <c r="M224" s="231">
        <v>8</v>
      </c>
      <c r="N224" s="232" t="s">
        <v>346</v>
      </c>
      <c r="O224" s="222" t="s">
        <v>495</v>
      </c>
      <c r="P224" s="222" t="s">
        <v>580</v>
      </c>
    </row>
    <row r="225" spans="1:16" hidden="1">
      <c r="A225" s="223" t="s">
        <v>223</v>
      </c>
      <c r="B225" s="224" t="s">
        <v>489</v>
      </c>
      <c r="C225" s="224" t="s">
        <v>582</v>
      </c>
      <c r="D225" s="223" t="s">
        <v>583</v>
      </c>
      <c r="E225" s="225" t="s">
        <v>227</v>
      </c>
      <c r="F225" s="226">
        <v>0</v>
      </c>
      <c r="G225" s="226">
        <v>2402</v>
      </c>
      <c r="H225" s="227">
        <v>2402</v>
      </c>
      <c r="I225" s="235" t="s">
        <v>372</v>
      </c>
      <c r="J225" s="229" t="s">
        <v>373</v>
      </c>
      <c r="K225" s="230">
        <v>227</v>
      </c>
      <c r="L225" s="225" t="s">
        <v>218</v>
      </c>
      <c r="M225" s="231">
        <v>8</v>
      </c>
      <c r="N225" s="232" t="s">
        <v>346</v>
      </c>
      <c r="O225" s="222" t="s">
        <v>495</v>
      </c>
      <c r="P225" s="222" t="s">
        <v>580</v>
      </c>
    </row>
    <row r="226" spans="1:16" hidden="1">
      <c r="A226" s="223" t="s">
        <v>223</v>
      </c>
      <c r="B226" s="224" t="s">
        <v>489</v>
      </c>
      <c r="C226" s="224" t="s">
        <v>584</v>
      </c>
      <c r="D226" s="223" t="s">
        <v>583</v>
      </c>
      <c r="E226" s="225" t="s">
        <v>234</v>
      </c>
      <c r="F226" s="226">
        <v>0</v>
      </c>
      <c r="G226" s="226">
        <v>2482</v>
      </c>
      <c r="H226" s="227">
        <v>2482</v>
      </c>
      <c r="I226" s="235" t="s">
        <v>372</v>
      </c>
      <c r="J226" s="229" t="s">
        <v>373</v>
      </c>
      <c r="K226" s="230">
        <v>228</v>
      </c>
      <c r="L226" s="225" t="s">
        <v>218</v>
      </c>
      <c r="M226" s="231">
        <v>8</v>
      </c>
      <c r="N226" s="232" t="s">
        <v>346</v>
      </c>
      <c r="O226" s="222" t="s">
        <v>495</v>
      </c>
      <c r="P226" s="222" t="s">
        <v>580</v>
      </c>
    </row>
    <row r="227" spans="1:16" hidden="1">
      <c r="A227" s="223" t="s">
        <v>223</v>
      </c>
      <c r="B227" s="224" t="s">
        <v>489</v>
      </c>
      <c r="C227" s="224" t="s">
        <v>585</v>
      </c>
      <c r="D227" s="223" t="s">
        <v>586</v>
      </c>
      <c r="E227" s="225" t="s">
        <v>227</v>
      </c>
      <c r="F227" s="226">
        <v>0</v>
      </c>
      <c r="G227" s="226">
        <v>420</v>
      </c>
      <c r="H227" s="227">
        <v>420</v>
      </c>
      <c r="I227" s="235" t="s">
        <v>372</v>
      </c>
      <c r="J227" s="229" t="s">
        <v>373</v>
      </c>
      <c r="K227" s="230">
        <v>230</v>
      </c>
      <c r="L227" s="225" t="s">
        <v>218</v>
      </c>
      <c r="M227" s="231">
        <v>8</v>
      </c>
      <c r="N227" s="232" t="s">
        <v>346</v>
      </c>
      <c r="O227" s="222" t="s">
        <v>587</v>
      </c>
      <c r="P227" s="222" t="s">
        <v>588</v>
      </c>
    </row>
    <row r="228" spans="1:16" hidden="1">
      <c r="A228" s="223" t="s">
        <v>223</v>
      </c>
      <c r="B228" s="224" t="s">
        <v>489</v>
      </c>
      <c r="C228" s="224" t="s">
        <v>585</v>
      </c>
      <c r="D228" s="223" t="s">
        <v>586</v>
      </c>
      <c r="E228" s="225" t="s">
        <v>227</v>
      </c>
      <c r="F228" s="226">
        <v>420</v>
      </c>
      <c r="G228" s="226">
        <v>4570</v>
      </c>
      <c r="H228" s="227">
        <v>4150</v>
      </c>
      <c r="I228" s="235" t="s">
        <v>589</v>
      </c>
      <c r="J228" s="229" t="s">
        <v>590</v>
      </c>
      <c r="K228" s="230">
        <v>230</v>
      </c>
      <c r="L228" s="225" t="s">
        <v>218</v>
      </c>
      <c r="M228" s="231">
        <v>8</v>
      </c>
      <c r="N228" s="232" t="s">
        <v>346</v>
      </c>
      <c r="O228" s="222" t="s">
        <v>587</v>
      </c>
      <c r="P228" s="222" t="s">
        <v>588</v>
      </c>
    </row>
    <row r="229" spans="1:16" hidden="1">
      <c r="A229" s="223" t="s">
        <v>223</v>
      </c>
      <c r="B229" s="224" t="s">
        <v>489</v>
      </c>
      <c r="C229" s="224" t="s">
        <v>585</v>
      </c>
      <c r="D229" s="223" t="s">
        <v>586</v>
      </c>
      <c r="E229" s="225" t="s">
        <v>227</v>
      </c>
      <c r="F229" s="226">
        <v>4570</v>
      </c>
      <c r="G229" s="226">
        <v>6037</v>
      </c>
      <c r="H229" s="227">
        <v>1467</v>
      </c>
      <c r="I229" s="235" t="s">
        <v>591</v>
      </c>
      <c r="J229" s="229" t="s">
        <v>592</v>
      </c>
      <c r="K229" s="230">
        <v>230</v>
      </c>
      <c r="L229" s="225" t="s">
        <v>218</v>
      </c>
      <c r="M229" s="231">
        <v>8</v>
      </c>
      <c r="N229" s="232" t="s">
        <v>346</v>
      </c>
      <c r="O229" s="222" t="s">
        <v>587</v>
      </c>
      <c r="P229" s="222" t="s">
        <v>588</v>
      </c>
    </row>
    <row r="230" spans="1:16" hidden="1">
      <c r="A230" s="223" t="s">
        <v>223</v>
      </c>
      <c r="B230" s="224" t="s">
        <v>489</v>
      </c>
      <c r="C230" s="224" t="s">
        <v>593</v>
      </c>
      <c r="D230" s="223" t="s">
        <v>586</v>
      </c>
      <c r="E230" s="225" t="s">
        <v>234</v>
      </c>
      <c r="F230" s="226">
        <v>0</v>
      </c>
      <c r="G230" s="226">
        <v>760</v>
      </c>
      <c r="H230" s="227">
        <v>760</v>
      </c>
      <c r="I230" s="235" t="s">
        <v>372</v>
      </c>
      <c r="J230" s="229" t="s">
        <v>373</v>
      </c>
      <c r="K230" s="230">
        <v>231</v>
      </c>
      <c r="L230" s="225" t="s">
        <v>218</v>
      </c>
      <c r="M230" s="231">
        <v>8</v>
      </c>
      <c r="N230" s="232" t="s">
        <v>346</v>
      </c>
      <c r="O230" s="222" t="s">
        <v>587</v>
      </c>
      <c r="P230" s="222" t="s">
        <v>588</v>
      </c>
    </row>
    <row r="231" spans="1:16" hidden="1">
      <c r="A231" s="223" t="s">
        <v>223</v>
      </c>
      <c r="B231" s="224" t="s">
        <v>489</v>
      </c>
      <c r="C231" s="224" t="s">
        <v>593</v>
      </c>
      <c r="D231" s="223" t="s">
        <v>586</v>
      </c>
      <c r="E231" s="225" t="s">
        <v>234</v>
      </c>
      <c r="F231" s="226">
        <v>760</v>
      </c>
      <c r="G231" s="226">
        <v>4830</v>
      </c>
      <c r="H231" s="227">
        <v>4070</v>
      </c>
      <c r="I231" s="235" t="s">
        <v>589</v>
      </c>
      <c r="J231" s="229" t="s">
        <v>590</v>
      </c>
      <c r="K231" s="230">
        <v>231</v>
      </c>
      <c r="L231" s="225" t="s">
        <v>218</v>
      </c>
      <c r="M231" s="231">
        <v>8</v>
      </c>
      <c r="N231" s="232" t="s">
        <v>346</v>
      </c>
      <c r="O231" s="222" t="s">
        <v>587</v>
      </c>
      <c r="P231" s="222" t="s">
        <v>588</v>
      </c>
    </row>
    <row r="232" spans="1:16" hidden="1">
      <c r="A232" s="223" t="s">
        <v>223</v>
      </c>
      <c r="B232" s="224" t="s">
        <v>489</v>
      </c>
      <c r="C232" s="224" t="s">
        <v>593</v>
      </c>
      <c r="D232" s="223" t="s">
        <v>586</v>
      </c>
      <c r="E232" s="225" t="s">
        <v>234</v>
      </c>
      <c r="F232" s="226">
        <v>4830</v>
      </c>
      <c r="G232" s="226">
        <v>6279</v>
      </c>
      <c r="H232" s="227">
        <v>1449</v>
      </c>
      <c r="I232" s="235" t="s">
        <v>591</v>
      </c>
      <c r="J232" s="229" t="s">
        <v>592</v>
      </c>
      <c r="K232" s="230">
        <v>231</v>
      </c>
      <c r="L232" s="225" t="s">
        <v>218</v>
      </c>
      <c r="M232" s="231">
        <v>8</v>
      </c>
      <c r="N232" s="232" t="s">
        <v>346</v>
      </c>
      <c r="O232" s="222" t="s">
        <v>587</v>
      </c>
      <c r="P232" s="222" t="s">
        <v>588</v>
      </c>
    </row>
    <row r="233" spans="1:16" hidden="1">
      <c r="A233" s="223" t="s">
        <v>223</v>
      </c>
      <c r="B233" s="224" t="s">
        <v>489</v>
      </c>
      <c r="C233" s="224" t="s">
        <v>594</v>
      </c>
      <c r="D233" s="223" t="s">
        <v>595</v>
      </c>
      <c r="E233" s="225" t="s">
        <v>227</v>
      </c>
      <c r="F233" s="226">
        <v>0</v>
      </c>
      <c r="G233" s="226">
        <v>3871</v>
      </c>
      <c r="H233" s="227">
        <v>3871</v>
      </c>
      <c r="I233" s="235" t="s">
        <v>591</v>
      </c>
      <c r="J233" s="229" t="s">
        <v>592</v>
      </c>
      <c r="K233" s="230">
        <v>233</v>
      </c>
      <c r="L233" s="225" t="s">
        <v>218</v>
      </c>
      <c r="M233" s="231">
        <v>8</v>
      </c>
      <c r="N233" s="232" t="s">
        <v>346</v>
      </c>
      <c r="O233" s="222" t="s">
        <v>587</v>
      </c>
      <c r="P233" s="222" t="s">
        <v>588</v>
      </c>
    </row>
    <row r="234" spans="1:16" hidden="1">
      <c r="A234" s="223" t="s">
        <v>223</v>
      </c>
      <c r="B234" s="224" t="s">
        <v>489</v>
      </c>
      <c r="C234" s="224" t="s">
        <v>596</v>
      </c>
      <c r="D234" s="223" t="s">
        <v>595</v>
      </c>
      <c r="E234" s="225" t="s">
        <v>234</v>
      </c>
      <c r="F234" s="226">
        <v>0</v>
      </c>
      <c r="G234" s="226">
        <v>3859</v>
      </c>
      <c r="H234" s="227">
        <v>3859</v>
      </c>
      <c r="I234" s="235" t="s">
        <v>591</v>
      </c>
      <c r="J234" s="229" t="s">
        <v>592</v>
      </c>
      <c r="K234" s="230">
        <v>234</v>
      </c>
      <c r="L234" s="225" t="s">
        <v>218</v>
      </c>
      <c r="M234" s="231">
        <v>8</v>
      </c>
      <c r="N234" s="232" t="s">
        <v>346</v>
      </c>
      <c r="O234" s="222" t="s">
        <v>587</v>
      </c>
      <c r="P234" s="222" t="s">
        <v>588</v>
      </c>
    </row>
    <row r="235" spans="1:16">
      <c r="A235" s="223" t="s">
        <v>223</v>
      </c>
      <c r="B235" s="224" t="s">
        <v>489</v>
      </c>
      <c r="C235" s="224" t="s">
        <v>597</v>
      </c>
      <c r="D235" s="223" t="s">
        <v>598</v>
      </c>
      <c r="E235" s="225" t="s">
        <v>237</v>
      </c>
      <c r="F235" s="226">
        <v>0</v>
      </c>
      <c r="G235" s="226">
        <v>481</v>
      </c>
      <c r="H235" s="227">
        <v>481</v>
      </c>
      <c r="I235" s="235" t="s">
        <v>591</v>
      </c>
      <c r="J235" s="229" t="s">
        <v>592</v>
      </c>
      <c r="K235" s="230">
        <v>236</v>
      </c>
      <c r="L235" s="225" t="s">
        <v>218</v>
      </c>
      <c r="M235" s="231">
        <v>8</v>
      </c>
      <c r="N235" s="232" t="s">
        <v>346</v>
      </c>
    </row>
    <row r="236" spans="1:16" hidden="1">
      <c r="A236" s="223" t="s">
        <v>223</v>
      </c>
      <c r="B236" s="224" t="s">
        <v>489</v>
      </c>
      <c r="C236" s="224" t="s">
        <v>599</v>
      </c>
      <c r="D236" s="223" t="s">
        <v>600</v>
      </c>
      <c r="E236" s="225" t="s">
        <v>227</v>
      </c>
      <c r="F236" s="226">
        <v>0</v>
      </c>
      <c r="G236" s="226">
        <v>4680</v>
      </c>
      <c r="H236" s="227">
        <v>4680</v>
      </c>
      <c r="I236" s="235" t="s">
        <v>591</v>
      </c>
      <c r="J236" s="229" t="s">
        <v>592</v>
      </c>
      <c r="K236" s="230">
        <v>238</v>
      </c>
      <c r="L236" s="225" t="s">
        <v>218</v>
      </c>
      <c r="M236" s="231">
        <v>8</v>
      </c>
      <c r="N236" s="232" t="s">
        <v>346</v>
      </c>
      <c r="O236" s="222" t="s">
        <v>587</v>
      </c>
      <c r="P236" s="222" t="s">
        <v>601</v>
      </c>
    </row>
    <row r="237" spans="1:16" hidden="1">
      <c r="A237" s="223" t="s">
        <v>223</v>
      </c>
      <c r="B237" s="224" t="s">
        <v>489</v>
      </c>
      <c r="C237" s="224" t="s">
        <v>599</v>
      </c>
      <c r="D237" s="223" t="s">
        <v>600</v>
      </c>
      <c r="E237" s="225" t="s">
        <v>227</v>
      </c>
      <c r="F237" s="226">
        <v>4680</v>
      </c>
      <c r="G237" s="226">
        <v>13038</v>
      </c>
      <c r="H237" s="227">
        <v>8358</v>
      </c>
      <c r="I237" s="235" t="s">
        <v>602</v>
      </c>
      <c r="J237" s="229" t="s">
        <v>603</v>
      </c>
      <c r="K237" s="230">
        <v>238</v>
      </c>
      <c r="L237" s="225" t="s">
        <v>218</v>
      </c>
      <c r="M237" s="231">
        <v>8</v>
      </c>
      <c r="N237" s="232" t="s">
        <v>346</v>
      </c>
      <c r="O237" s="222" t="s">
        <v>587</v>
      </c>
      <c r="P237" s="222" t="s">
        <v>601</v>
      </c>
    </row>
    <row r="238" spans="1:16" hidden="1">
      <c r="A238" s="223" t="s">
        <v>223</v>
      </c>
      <c r="B238" s="224" t="s">
        <v>489</v>
      </c>
      <c r="C238" s="224" t="s">
        <v>604</v>
      </c>
      <c r="D238" s="223" t="s">
        <v>600</v>
      </c>
      <c r="E238" s="225" t="s">
        <v>234</v>
      </c>
      <c r="F238" s="226">
        <v>0</v>
      </c>
      <c r="G238" s="226">
        <v>5230</v>
      </c>
      <c r="H238" s="227">
        <v>5230</v>
      </c>
      <c r="I238" s="235" t="s">
        <v>591</v>
      </c>
      <c r="J238" s="229" t="s">
        <v>592</v>
      </c>
      <c r="K238" s="230">
        <v>239</v>
      </c>
      <c r="L238" s="225" t="s">
        <v>218</v>
      </c>
      <c r="M238" s="231">
        <v>8</v>
      </c>
      <c r="N238" s="232" t="s">
        <v>346</v>
      </c>
      <c r="O238" s="222" t="s">
        <v>587</v>
      </c>
      <c r="P238" s="222" t="s">
        <v>601</v>
      </c>
    </row>
    <row r="239" spans="1:16" hidden="1">
      <c r="A239" s="223" t="s">
        <v>223</v>
      </c>
      <c r="B239" s="224" t="s">
        <v>489</v>
      </c>
      <c r="C239" s="224" t="s">
        <v>604</v>
      </c>
      <c r="D239" s="223" t="s">
        <v>600</v>
      </c>
      <c r="E239" s="225" t="s">
        <v>234</v>
      </c>
      <c r="F239" s="226">
        <v>5230</v>
      </c>
      <c r="G239" s="226">
        <v>13500</v>
      </c>
      <c r="H239" s="227">
        <v>8270</v>
      </c>
      <c r="I239" s="235" t="s">
        <v>602</v>
      </c>
      <c r="J239" s="229" t="s">
        <v>603</v>
      </c>
      <c r="K239" s="230">
        <v>239</v>
      </c>
      <c r="L239" s="225" t="s">
        <v>218</v>
      </c>
      <c r="M239" s="231">
        <v>8</v>
      </c>
      <c r="N239" s="232" t="s">
        <v>346</v>
      </c>
      <c r="O239" s="222" t="s">
        <v>587</v>
      </c>
      <c r="P239" s="222" t="s">
        <v>601</v>
      </c>
    </row>
    <row r="240" spans="1:16">
      <c r="A240" s="223" t="s">
        <v>223</v>
      </c>
      <c r="B240" s="224" t="s">
        <v>489</v>
      </c>
      <c r="C240" s="224" t="s">
        <v>605</v>
      </c>
      <c r="D240" s="223" t="s">
        <v>606</v>
      </c>
      <c r="E240" s="225" t="s">
        <v>237</v>
      </c>
      <c r="F240" s="226">
        <v>0</v>
      </c>
      <c r="G240" s="226">
        <v>525</v>
      </c>
      <c r="H240" s="227">
        <v>525</v>
      </c>
      <c r="I240" s="235" t="s">
        <v>602</v>
      </c>
      <c r="J240" s="229" t="s">
        <v>603</v>
      </c>
      <c r="K240" s="230">
        <v>241</v>
      </c>
      <c r="L240" s="225" t="s">
        <v>218</v>
      </c>
      <c r="M240" s="231">
        <v>8</v>
      </c>
      <c r="N240" s="232" t="s">
        <v>346</v>
      </c>
    </row>
    <row r="241" spans="1:16" hidden="1">
      <c r="A241" s="223" t="s">
        <v>223</v>
      </c>
      <c r="B241" s="224" t="s">
        <v>489</v>
      </c>
      <c r="C241" s="224" t="s">
        <v>607</v>
      </c>
      <c r="D241" s="223" t="s">
        <v>608</v>
      </c>
      <c r="E241" s="225" t="s">
        <v>227</v>
      </c>
      <c r="F241" s="226">
        <v>0</v>
      </c>
      <c r="G241" s="226">
        <v>6240</v>
      </c>
      <c r="H241" s="227">
        <v>6240</v>
      </c>
      <c r="I241" s="235" t="s">
        <v>602</v>
      </c>
      <c r="J241" s="229" t="s">
        <v>603</v>
      </c>
      <c r="K241" s="230">
        <v>243</v>
      </c>
      <c r="L241" s="225" t="s">
        <v>218</v>
      </c>
      <c r="M241" s="231">
        <v>8</v>
      </c>
      <c r="N241" s="232" t="s">
        <v>346</v>
      </c>
      <c r="O241" s="222" t="s">
        <v>587</v>
      </c>
      <c r="P241" s="222" t="s">
        <v>609</v>
      </c>
    </row>
    <row r="242" spans="1:16" hidden="1">
      <c r="A242" s="223" t="s">
        <v>223</v>
      </c>
      <c r="B242" s="224" t="s">
        <v>489</v>
      </c>
      <c r="C242" s="224" t="s">
        <v>607</v>
      </c>
      <c r="D242" s="223" t="s">
        <v>608</v>
      </c>
      <c r="E242" s="225" t="s">
        <v>227</v>
      </c>
      <c r="F242" s="226">
        <v>6240</v>
      </c>
      <c r="G242" s="226">
        <v>6922</v>
      </c>
      <c r="H242" s="227">
        <v>682</v>
      </c>
      <c r="I242" s="235" t="s">
        <v>610</v>
      </c>
      <c r="J242" s="229" t="s">
        <v>611</v>
      </c>
      <c r="K242" s="230">
        <v>243</v>
      </c>
      <c r="L242" s="225" t="s">
        <v>218</v>
      </c>
      <c r="M242" s="231">
        <v>7</v>
      </c>
      <c r="N242" s="232" t="s">
        <v>612</v>
      </c>
      <c r="O242" s="222" t="s">
        <v>587</v>
      </c>
      <c r="P242" s="222" t="s">
        <v>609</v>
      </c>
    </row>
    <row r="243" spans="1:16" hidden="1">
      <c r="A243" s="223" t="s">
        <v>223</v>
      </c>
      <c r="B243" s="224" t="s">
        <v>489</v>
      </c>
      <c r="C243" s="224" t="s">
        <v>613</v>
      </c>
      <c r="D243" s="223" t="s">
        <v>608</v>
      </c>
      <c r="E243" s="225" t="s">
        <v>234</v>
      </c>
      <c r="F243" s="226">
        <v>0</v>
      </c>
      <c r="G243" s="226">
        <v>6220</v>
      </c>
      <c r="H243" s="227">
        <v>6220</v>
      </c>
      <c r="I243" s="235" t="s">
        <v>602</v>
      </c>
      <c r="J243" s="229" t="s">
        <v>603</v>
      </c>
      <c r="K243" s="230">
        <v>245</v>
      </c>
      <c r="L243" s="225" t="s">
        <v>218</v>
      </c>
      <c r="M243" s="231">
        <v>8</v>
      </c>
      <c r="N243" s="232" t="s">
        <v>346</v>
      </c>
      <c r="O243" s="222" t="s">
        <v>587</v>
      </c>
      <c r="P243" s="222" t="s">
        <v>609</v>
      </c>
    </row>
    <row r="244" spans="1:16" hidden="1">
      <c r="A244" s="229" t="s">
        <v>223</v>
      </c>
      <c r="B244" s="224" t="s">
        <v>489</v>
      </c>
      <c r="C244" s="224" t="s">
        <v>613</v>
      </c>
      <c r="D244" s="223" t="s">
        <v>608</v>
      </c>
      <c r="E244" s="225" t="s">
        <v>234</v>
      </c>
      <c r="F244" s="226">
        <v>6220</v>
      </c>
      <c r="G244" s="226">
        <v>6917</v>
      </c>
      <c r="H244" s="227">
        <v>697</v>
      </c>
      <c r="I244" s="235" t="s">
        <v>610</v>
      </c>
      <c r="J244" s="229" t="s">
        <v>611</v>
      </c>
      <c r="K244" s="230">
        <v>245</v>
      </c>
      <c r="L244" s="225" t="s">
        <v>218</v>
      </c>
      <c r="M244" s="231">
        <v>7</v>
      </c>
      <c r="N244" s="232" t="s">
        <v>612</v>
      </c>
      <c r="O244" s="222" t="s">
        <v>587</v>
      </c>
      <c r="P244" s="222" t="s">
        <v>609</v>
      </c>
    </row>
    <row r="245" spans="1:16" hidden="1">
      <c r="A245" s="229" t="s">
        <v>223</v>
      </c>
      <c r="B245" s="224" t="s">
        <v>489</v>
      </c>
      <c r="C245" s="236" t="s">
        <v>614</v>
      </c>
      <c r="D245" s="229" t="s">
        <v>615</v>
      </c>
      <c r="E245" s="235" t="s">
        <v>227</v>
      </c>
      <c r="F245" s="227">
        <v>0</v>
      </c>
      <c r="G245" s="227">
        <v>7395</v>
      </c>
      <c r="H245" s="227">
        <f>G245-F245</f>
        <v>7395</v>
      </c>
      <c r="I245" s="235" t="s">
        <v>610</v>
      </c>
      <c r="J245" s="229" t="s">
        <v>611</v>
      </c>
      <c r="K245" s="230">
        <v>248</v>
      </c>
      <c r="L245" s="225" t="s">
        <v>218</v>
      </c>
      <c r="M245" s="231">
        <v>7</v>
      </c>
      <c r="N245" s="232" t="s">
        <v>612</v>
      </c>
      <c r="O245" s="222" t="s">
        <v>587</v>
      </c>
      <c r="P245" s="222" t="s">
        <v>609</v>
      </c>
    </row>
    <row r="246" spans="1:16" hidden="1">
      <c r="A246" s="229" t="s">
        <v>223</v>
      </c>
      <c r="B246" s="224" t="s">
        <v>489</v>
      </c>
      <c r="C246" s="236" t="s">
        <v>616</v>
      </c>
      <c r="D246" s="229" t="s">
        <v>615</v>
      </c>
      <c r="E246" s="235" t="s">
        <v>234</v>
      </c>
      <c r="F246" s="227">
        <v>0</v>
      </c>
      <c r="G246" s="227">
        <v>6985</v>
      </c>
      <c r="H246" s="227">
        <f>G246-F246</f>
        <v>6985</v>
      </c>
      <c r="I246" s="235" t="s">
        <v>610</v>
      </c>
      <c r="J246" s="229" t="s">
        <v>611</v>
      </c>
      <c r="K246" s="230">
        <v>249</v>
      </c>
      <c r="L246" s="225" t="s">
        <v>218</v>
      </c>
      <c r="M246" s="231">
        <v>7</v>
      </c>
      <c r="N246" s="232" t="s">
        <v>612</v>
      </c>
      <c r="O246" s="222" t="s">
        <v>587</v>
      </c>
      <c r="P246" s="222" t="s">
        <v>609</v>
      </c>
    </row>
    <row r="247" spans="1:16" hidden="1">
      <c r="A247" s="229" t="s">
        <v>223</v>
      </c>
      <c r="B247" s="224" t="s">
        <v>489</v>
      </c>
      <c r="C247" s="236" t="s">
        <v>614</v>
      </c>
      <c r="D247" s="229" t="s">
        <v>617</v>
      </c>
      <c r="E247" s="235" t="s">
        <v>227</v>
      </c>
      <c r="F247" s="227">
        <v>7395</v>
      </c>
      <c r="G247" s="227">
        <v>14384</v>
      </c>
      <c r="H247" s="227">
        <f>G247-F247</f>
        <v>6989</v>
      </c>
      <c r="I247" s="235" t="s">
        <v>610</v>
      </c>
      <c r="J247" s="229" t="s">
        <v>611</v>
      </c>
      <c r="K247" s="230">
        <v>248</v>
      </c>
      <c r="L247" s="225" t="s">
        <v>218</v>
      </c>
      <c r="M247" s="231">
        <v>7</v>
      </c>
      <c r="N247" s="232" t="s">
        <v>612</v>
      </c>
      <c r="O247" s="222" t="s">
        <v>587</v>
      </c>
      <c r="P247" s="222" t="s">
        <v>618</v>
      </c>
    </row>
    <row r="248" spans="1:16" hidden="1">
      <c r="A248" s="229" t="s">
        <v>223</v>
      </c>
      <c r="B248" s="224" t="s">
        <v>489</v>
      </c>
      <c r="C248" s="236" t="s">
        <v>616</v>
      </c>
      <c r="D248" s="229" t="s">
        <v>617</v>
      </c>
      <c r="E248" s="235" t="s">
        <v>234</v>
      </c>
      <c r="F248" s="227">
        <v>6985</v>
      </c>
      <c r="G248" s="227">
        <v>14389</v>
      </c>
      <c r="H248" s="227">
        <f>G248-F248</f>
        <v>7404</v>
      </c>
      <c r="I248" s="235" t="s">
        <v>610</v>
      </c>
      <c r="J248" s="229" t="s">
        <v>611</v>
      </c>
      <c r="K248" s="230">
        <v>249</v>
      </c>
      <c r="L248" s="225" t="s">
        <v>218</v>
      </c>
      <c r="M248" s="231">
        <v>7</v>
      </c>
      <c r="N248" s="232" t="s">
        <v>612</v>
      </c>
      <c r="O248" s="222" t="s">
        <v>587</v>
      </c>
      <c r="P248" s="222" t="s">
        <v>618</v>
      </c>
    </row>
    <row r="249" spans="1:16">
      <c r="A249" s="229" t="s">
        <v>223</v>
      </c>
      <c r="B249" s="224" t="s">
        <v>489</v>
      </c>
      <c r="C249" s="224" t="s">
        <v>619</v>
      </c>
      <c r="D249" s="223" t="s">
        <v>620</v>
      </c>
      <c r="E249" s="225" t="s">
        <v>237</v>
      </c>
      <c r="F249" s="226">
        <v>0</v>
      </c>
      <c r="G249" s="226">
        <v>416</v>
      </c>
      <c r="H249" s="227">
        <v>416</v>
      </c>
      <c r="I249" s="235" t="s">
        <v>610</v>
      </c>
      <c r="J249" s="229" t="s">
        <v>611</v>
      </c>
      <c r="K249" s="230">
        <v>251</v>
      </c>
      <c r="L249" s="225" t="s">
        <v>218</v>
      </c>
      <c r="M249" s="231">
        <v>7</v>
      </c>
      <c r="N249" s="232" t="s">
        <v>612</v>
      </c>
    </row>
    <row r="250" spans="1:16">
      <c r="A250" s="229" t="s">
        <v>223</v>
      </c>
      <c r="B250" s="224" t="s">
        <v>489</v>
      </c>
      <c r="C250" s="224" t="s">
        <v>621</v>
      </c>
      <c r="D250" s="223" t="s">
        <v>622</v>
      </c>
      <c r="E250" s="225" t="s">
        <v>237</v>
      </c>
      <c r="F250" s="226">
        <v>0</v>
      </c>
      <c r="G250" s="226">
        <v>68</v>
      </c>
      <c r="H250" s="227">
        <v>68</v>
      </c>
      <c r="I250" s="235" t="s">
        <v>610</v>
      </c>
      <c r="J250" s="229" t="s">
        <v>611</v>
      </c>
      <c r="K250" s="230">
        <v>252</v>
      </c>
      <c r="L250" s="225" t="s">
        <v>218</v>
      </c>
      <c r="M250" s="231">
        <v>7</v>
      </c>
      <c r="N250" s="232" t="s">
        <v>612</v>
      </c>
    </row>
    <row r="251" spans="1:16" hidden="1">
      <c r="A251" s="229" t="s">
        <v>223</v>
      </c>
      <c r="B251" s="224" t="s">
        <v>489</v>
      </c>
      <c r="C251" s="224" t="s">
        <v>623</v>
      </c>
      <c r="D251" s="229" t="s">
        <v>624</v>
      </c>
      <c r="E251" s="225" t="s">
        <v>227</v>
      </c>
      <c r="F251" s="226">
        <v>0</v>
      </c>
      <c r="G251" s="226">
        <v>2750</v>
      </c>
      <c r="H251" s="227">
        <v>2750</v>
      </c>
      <c r="I251" s="235" t="s">
        <v>610</v>
      </c>
      <c r="J251" s="229" t="s">
        <v>611</v>
      </c>
      <c r="K251" s="230">
        <v>254</v>
      </c>
      <c r="L251" s="225" t="s">
        <v>218</v>
      </c>
      <c r="M251" s="231">
        <v>7</v>
      </c>
      <c r="N251" s="232" t="s">
        <v>612</v>
      </c>
      <c r="O251" s="222" t="s">
        <v>587</v>
      </c>
      <c r="P251" s="222" t="s">
        <v>618</v>
      </c>
    </row>
    <row r="252" spans="1:16" hidden="1">
      <c r="A252" s="229" t="s">
        <v>223</v>
      </c>
      <c r="B252" s="224" t="s">
        <v>489</v>
      </c>
      <c r="C252" s="224" t="s">
        <v>623</v>
      </c>
      <c r="D252" s="229" t="s">
        <v>624</v>
      </c>
      <c r="E252" s="225" t="s">
        <v>227</v>
      </c>
      <c r="F252" s="226">
        <v>2750</v>
      </c>
      <c r="G252" s="226">
        <v>7390</v>
      </c>
      <c r="H252" s="227">
        <v>4640</v>
      </c>
      <c r="I252" s="235" t="s">
        <v>625</v>
      </c>
      <c r="J252" s="229" t="s">
        <v>626</v>
      </c>
      <c r="K252" s="230">
        <v>254</v>
      </c>
      <c r="L252" s="225" t="s">
        <v>218</v>
      </c>
      <c r="M252" s="231">
        <v>7</v>
      </c>
      <c r="N252" s="232" t="s">
        <v>612</v>
      </c>
      <c r="O252" s="222" t="s">
        <v>587</v>
      </c>
      <c r="P252" s="222" t="s">
        <v>618</v>
      </c>
    </row>
    <row r="253" spans="1:16" hidden="1">
      <c r="A253" s="229" t="s">
        <v>223</v>
      </c>
      <c r="B253" s="224" t="s">
        <v>489</v>
      </c>
      <c r="C253" s="224" t="s">
        <v>623</v>
      </c>
      <c r="D253" s="229" t="s">
        <v>624</v>
      </c>
      <c r="E253" s="225" t="s">
        <v>227</v>
      </c>
      <c r="F253" s="226">
        <v>7390</v>
      </c>
      <c r="G253" s="226">
        <v>13170</v>
      </c>
      <c r="H253" s="227">
        <v>5780</v>
      </c>
      <c r="I253" s="228" t="s">
        <v>627</v>
      </c>
      <c r="J253" s="223" t="s">
        <v>628</v>
      </c>
      <c r="K253" s="223">
        <v>254</v>
      </c>
      <c r="L253" s="225" t="s">
        <v>218</v>
      </c>
      <c r="M253" s="231">
        <v>7</v>
      </c>
      <c r="N253" s="232" t="s">
        <v>612</v>
      </c>
      <c r="O253" s="222" t="s">
        <v>587</v>
      </c>
      <c r="P253" s="222" t="s">
        <v>618</v>
      </c>
    </row>
    <row r="254" spans="1:16" hidden="1">
      <c r="A254" s="229" t="s">
        <v>223</v>
      </c>
      <c r="B254" s="224" t="s">
        <v>489</v>
      </c>
      <c r="C254" s="224" t="s">
        <v>629</v>
      </c>
      <c r="D254" s="229" t="s">
        <v>624</v>
      </c>
      <c r="E254" s="225" t="s">
        <v>234</v>
      </c>
      <c r="F254" s="226">
        <v>0</v>
      </c>
      <c r="G254" s="226">
        <v>2760</v>
      </c>
      <c r="H254" s="227">
        <v>2760</v>
      </c>
      <c r="I254" s="228" t="s">
        <v>610</v>
      </c>
      <c r="J254" s="223" t="s">
        <v>611</v>
      </c>
      <c r="K254" s="223">
        <v>255</v>
      </c>
      <c r="L254" s="225" t="s">
        <v>218</v>
      </c>
      <c r="M254" s="231">
        <v>7</v>
      </c>
      <c r="N254" s="232" t="s">
        <v>612</v>
      </c>
      <c r="O254" s="222" t="s">
        <v>587</v>
      </c>
      <c r="P254" s="222" t="s">
        <v>618</v>
      </c>
    </row>
    <row r="255" spans="1:16" hidden="1">
      <c r="A255" s="229" t="s">
        <v>223</v>
      </c>
      <c r="B255" s="224" t="s">
        <v>489</v>
      </c>
      <c r="C255" s="224" t="s">
        <v>629</v>
      </c>
      <c r="D255" s="229" t="s">
        <v>624</v>
      </c>
      <c r="E255" s="225" t="s">
        <v>234</v>
      </c>
      <c r="F255" s="226">
        <v>2760</v>
      </c>
      <c r="G255" s="226">
        <v>7380</v>
      </c>
      <c r="H255" s="227">
        <v>4620</v>
      </c>
      <c r="I255" s="228" t="s">
        <v>625</v>
      </c>
      <c r="J255" s="223" t="s">
        <v>626</v>
      </c>
      <c r="K255" s="223">
        <v>255</v>
      </c>
      <c r="L255" s="225" t="s">
        <v>218</v>
      </c>
      <c r="M255" s="231">
        <v>7</v>
      </c>
      <c r="N255" s="232" t="s">
        <v>612</v>
      </c>
      <c r="O255" s="222" t="s">
        <v>587</v>
      </c>
      <c r="P255" s="222" t="s">
        <v>618</v>
      </c>
    </row>
    <row r="256" spans="1:16" hidden="1">
      <c r="A256" s="229" t="s">
        <v>223</v>
      </c>
      <c r="B256" s="224" t="s">
        <v>489</v>
      </c>
      <c r="C256" s="224" t="s">
        <v>629</v>
      </c>
      <c r="D256" s="229" t="s">
        <v>624</v>
      </c>
      <c r="E256" s="225" t="s">
        <v>234</v>
      </c>
      <c r="F256" s="226">
        <v>7380</v>
      </c>
      <c r="G256" s="226">
        <v>13168</v>
      </c>
      <c r="H256" s="227">
        <v>5788</v>
      </c>
      <c r="I256" s="228" t="s">
        <v>627</v>
      </c>
      <c r="J256" s="223" t="s">
        <v>628</v>
      </c>
      <c r="K256" s="223">
        <v>255</v>
      </c>
      <c r="L256" s="225" t="s">
        <v>218</v>
      </c>
      <c r="M256" s="231">
        <v>7</v>
      </c>
      <c r="N256" s="232" t="s">
        <v>612</v>
      </c>
      <c r="O256" s="222" t="s">
        <v>587</v>
      </c>
      <c r="P256" s="222" t="s">
        <v>618</v>
      </c>
    </row>
    <row r="257" spans="1:16" hidden="1">
      <c r="A257" s="229" t="s">
        <v>223</v>
      </c>
      <c r="B257" s="224" t="s">
        <v>489</v>
      </c>
      <c r="C257" s="224" t="s">
        <v>630</v>
      </c>
      <c r="D257" s="223" t="s">
        <v>631</v>
      </c>
      <c r="E257" s="225" t="s">
        <v>227</v>
      </c>
      <c r="F257" s="226">
        <v>0</v>
      </c>
      <c r="G257" s="226">
        <v>6338</v>
      </c>
      <c r="H257" s="227">
        <v>6338</v>
      </c>
      <c r="I257" s="228" t="s">
        <v>627</v>
      </c>
      <c r="J257" s="223" t="s">
        <v>628</v>
      </c>
      <c r="K257" s="223">
        <v>259</v>
      </c>
      <c r="L257" s="225" t="s">
        <v>218</v>
      </c>
      <c r="M257" s="231">
        <v>7</v>
      </c>
      <c r="N257" s="232" t="s">
        <v>612</v>
      </c>
      <c r="O257" s="222" t="s">
        <v>587</v>
      </c>
      <c r="P257" s="222" t="s">
        <v>632</v>
      </c>
    </row>
    <row r="258" spans="1:16" hidden="1">
      <c r="A258" s="229" t="s">
        <v>223</v>
      </c>
      <c r="B258" s="224" t="s">
        <v>489</v>
      </c>
      <c r="C258" s="224" t="s">
        <v>633</v>
      </c>
      <c r="D258" s="223" t="s">
        <v>631</v>
      </c>
      <c r="E258" s="225" t="s">
        <v>234</v>
      </c>
      <c r="F258" s="226">
        <v>0</v>
      </c>
      <c r="G258" s="226">
        <v>6336</v>
      </c>
      <c r="H258" s="227">
        <v>6336</v>
      </c>
      <c r="I258" s="228" t="s">
        <v>627</v>
      </c>
      <c r="J258" s="223" t="s">
        <v>628</v>
      </c>
      <c r="K258" s="223">
        <v>261</v>
      </c>
      <c r="L258" s="225" t="s">
        <v>218</v>
      </c>
      <c r="M258" s="231">
        <v>7</v>
      </c>
      <c r="N258" s="232" t="s">
        <v>612</v>
      </c>
      <c r="O258" s="222" t="s">
        <v>587</v>
      </c>
      <c r="P258" s="222" t="s">
        <v>632</v>
      </c>
    </row>
    <row r="259" spans="1:16">
      <c r="A259" s="229" t="s">
        <v>223</v>
      </c>
      <c r="B259" s="224" t="s">
        <v>489</v>
      </c>
      <c r="C259" s="224" t="s">
        <v>634</v>
      </c>
      <c r="D259" s="223" t="s">
        <v>635</v>
      </c>
      <c r="E259" s="225" t="s">
        <v>237</v>
      </c>
      <c r="F259" s="226">
        <v>0</v>
      </c>
      <c r="G259" s="226">
        <v>371</v>
      </c>
      <c r="H259" s="227">
        <v>371</v>
      </c>
      <c r="I259" s="235" t="s">
        <v>627</v>
      </c>
      <c r="J259" s="229" t="s">
        <v>628</v>
      </c>
      <c r="K259" s="230">
        <v>260</v>
      </c>
      <c r="L259" s="225" t="s">
        <v>218</v>
      </c>
      <c r="M259" s="231">
        <v>7</v>
      </c>
      <c r="N259" s="232" t="s">
        <v>612</v>
      </c>
    </row>
    <row r="260" spans="1:16">
      <c r="A260" s="229" t="s">
        <v>223</v>
      </c>
      <c r="B260" s="224" t="s">
        <v>489</v>
      </c>
      <c r="C260" s="224" t="s">
        <v>636</v>
      </c>
      <c r="D260" s="223" t="s">
        <v>637</v>
      </c>
      <c r="E260" s="225" t="s">
        <v>237</v>
      </c>
      <c r="F260" s="226">
        <v>0</v>
      </c>
      <c r="G260" s="226">
        <v>417</v>
      </c>
      <c r="H260" s="227">
        <v>417</v>
      </c>
      <c r="I260" s="235" t="s">
        <v>627</v>
      </c>
      <c r="J260" s="229" t="s">
        <v>628</v>
      </c>
      <c r="K260" s="230">
        <v>262</v>
      </c>
      <c r="L260" s="225" t="s">
        <v>218</v>
      </c>
      <c r="M260" s="231">
        <v>7</v>
      </c>
      <c r="N260" s="232" t="s">
        <v>612</v>
      </c>
    </row>
    <row r="261" spans="1:16" hidden="1">
      <c r="A261" s="229" t="s">
        <v>223</v>
      </c>
      <c r="B261" s="224" t="s">
        <v>489</v>
      </c>
      <c r="C261" s="224" t="s">
        <v>638</v>
      </c>
      <c r="D261" s="223" t="s">
        <v>639</v>
      </c>
      <c r="E261" s="225" t="s">
        <v>227</v>
      </c>
      <c r="F261" s="226">
        <v>0</v>
      </c>
      <c r="G261" s="226">
        <v>3890</v>
      </c>
      <c r="H261" s="227">
        <v>3890</v>
      </c>
      <c r="I261" s="235" t="s">
        <v>640</v>
      </c>
      <c r="J261" s="229" t="s">
        <v>641</v>
      </c>
      <c r="K261" s="230">
        <v>264</v>
      </c>
      <c r="L261" s="225" t="s">
        <v>218</v>
      </c>
      <c r="M261" s="231">
        <v>7</v>
      </c>
      <c r="N261" s="232" t="s">
        <v>612</v>
      </c>
      <c r="O261" s="222" t="s">
        <v>587</v>
      </c>
      <c r="P261" s="222" t="s">
        <v>632</v>
      </c>
    </row>
    <row r="262" spans="1:16" hidden="1">
      <c r="A262" s="229" t="s">
        <v>223</v>
      </c>
      <c r="B262" s="224" t="s">
        <v>489</v>
      </c>
      <c r="C262" s="224" t="s">
        <v>638</v>
      </c>
      <c r="D262" s="223" t="s">
        <v>639</v>
      </c>
      <c r="E262" s="225" t="s">
        <v>227</v>
      </c>
      <c r="F262" s="226">
        <v>3890</v>
      </c>
      <c r="G262" s="226">
        <v>6040</v>
      </c>
      <c r="H262" s="227">
        <v>2150</v>
      </c>
      <c r="I262" s="235" t="s">
        <v>642</v>
      </c>
      <c r="J262" s="229" t="s">
        <v>643</v>
      </c>
      <c r="K262" s="230">
        <v>264</v>
      </c>
      <c r="L262" s="225" t="s">
        <v>218</v>
      </c>
      <c r="M262" s="231">
        <v>7</v>
      </c>
      <c r="N262" s="232" t="s">
        <v>612</v>
      </c>
      <c r="O262" s="222" t="s">
        <v>587</v>
      </c>
      <c r="P262" s="222" t="s">
        <v>632</v>
      </c>
    </row>
    <row r="263" spans="1:16" hidden="1">
      <c r="A263" s="229" t="s">
        <v>223</v>
      </c>
      <c r="B263" s="224" t="s">
        <v>489</v>
      </c>
      <c r="C263" s="224" t="s">
        <v>644</v>
      </c>
      <c r="D263" s="223" t="s">
        <v>639</v>
      </c>
      <c r="E263" s="225" t="s">
        <v>234</v>
      </c>
      <c r="F263" s="226">
        <v>0</v>
      </c>
      <c r="G263" s="226">
        <v>3940</v>
      </c>
      <c r="H263" s="227">
        <v>3940</v>
      </c>
      <c r="I263" s="235" t="s">
        <v>640</v>
      </c>
      <c r="J263" s="229" t="s">
        <v>641</v>
      </c>
      <c r="K263" s="230">
        <v>265</v>
      </c>
      <c r="L263" s="225" t="s">
        <v>218</v>
      </c>
      <c r="M263" s="231">
        <v>7</v>
      </c>
      <c r="N263" s="232" t="s">
        <v>612</v>
      </c>
      <c r="O263" s="222" t="s">
        <v>587</v>
      </c>
      <c r="P263" s="222" t="s">
        <v>632</v>
      </c>
    </row>
    <row r="264" spans="1:16" hidden="1">
      <c r="A264" s="229" t="s">
        <v>223</v>
      </c>
      <c r="B264" s="224" t="s">
        <v>489</v>
      </c>
      <c r="C264" s="224" t="s">
        <v>644</v>
      </c>
      <c r="D264" s="223" t="s">
        <v>639</v>
      </c>
      <c r="E264" s="225" t="s">
        <v>234</v>
      </c>
      <c r="F264" s="226">
        <v>3940</v>
      </c>
      <c r="G264" s="226">
        <v>6040</v>
      </c>
      <c r="H264" s="227">
        <v>2100</v>
      </c>
      <c r="I264" s="235" t="s">
        <v>642</v>
      </c>
      <c r="J264" s="229" t="s">
        <v>643</v>
      </c>
      <c r="K264" s="230">
        <v>265</v>
      </c>
      <c r="L264" s="225" t="s">
        <v>218</v>
      </c>
      <c r="M264" s="231">
        <v>7</v>
      </c>
      <c r="N264" s="232" t="s">
        <v>612</v>
      </c>
      <c r="O264" s="222" t="s">
        <v>587</v>
      </c>
      <c r="P264" s="222" t="s">
        <v>632</v>
      </c>
    </row>
    <row r="265" spans="1:16" hidden="1">
      <c r="A265" s="229" t="s">
        <v>223</v>
      </c>
      <c r="B265" s="224" t="s">
        <v>489</v>
      </c>
      <c r="C265" s="224" t="s">
        <v>645</v>
      </c>
      <c r="D265" s="223" t="s">
        <v>646</v>
      </c>
      <c r="E265" s="225" t="s">
        <v>227</v>
      </c>
      <c r="F265" s="226">
        <v>0</v>
      </c>
      <c r="G265" s="226">
        <v>3930</v>
      </c>
      <c r="H265" s="227">
        <v>3930</v>
      </c>
      <c r="I265" s="235" t="s">
        <v>642</v>
      </c>
      <c r="J265" s="229" t="s">
        <v>643</v>
      </c>
      <c r="K265" s="230">
        <v>267</v>
      </c>
      <c r="L265" s="225" t="s">
        <v>218</v>
      </c>
      <c r="M265" s="231">
        <v>7</v>
      </c>
      <c r="N265" s="232" t="s">
        <v>612</v>
      </c>
      <c r="O265" s="222" t="s">
        <v>587</v>
      </c>
      <c r="P265" s="222" t="s">
        <v>632</v>
      </c>
    </row>
    <row r="266" spans="1:16" hidden="1">
      <c r="A266" s="229" t="s">
        <v>223</v>
      </c>
      <c r="B266" s="224" t="s">
        <v>489</v>
      </c>
      <c r="C266" s="224" t="s">
        <v>645</v>
      </c>
      <c r="D266" s="223" t="s">
        <v>646</v>
      </c>
      <c r="E266" s="225" t="s">
        <v>227</v>
      </c>
      <c r="F266" s="226">
        <v>3930</v>
      </c>
      <c r="G266" s="226">
        <v>13651</v>
      </c>
      <c r="H266" s="227">
        <v>9721</v>
      </c>
      <c r="I266" s="235" t="s">
        <v>647</v>
      </c>
      <c r="J266" s="229" t="s">
        <v>648</v>
      </c>
      <c r="K266" s="230">
        <v>267</v>
      </c>
      <c r="L266" s="225" t="s">
        <v>218</v>
      </c>
      <c r="M266" s="231">
        <v>6</v>
      </c>
      <c r="N266" s="232" t="s">
        <v>649</v>
      </c>
      <c r="O266" s="222" t="s">
        <v>587</v>
      </c>
      <c r="P266" s="222" t="s">
        <v>632</v>
      </c>
    </row>
    <row r="267" spans="1:16" hidden="1">
      <c r="A267" s="229" t="s">
        <v>223</v>
      </c>
      <c r="B267" s="224" t="s">
        <v>489</v>
      </c>
      <c r="C267" s="224" t="s">
        <v>650</v>
      </c>
      <c r="D267" s="223" t="s">
        <v>646</v>
      </c>
      <c r="E267" s="225" t="s">
        <v>234</v>
      </c>
      <c r="F267" s="226">
        <v>0</v>
      </c>
      <c r="G267" s="226">
        <v>3940</v>
      </c>
      <c r="H267" s="227">
        <v>3940</v>
      </c>
      <c r="I267" s="235" t="s">
        <v>642</v>
      </c>
      <c r="J267" s="229" t="s">
        <v>643</v>
      </c>
      <c r="K267" s="230">
        <v>269</v>
      </c>
      <c r="L267" s="225" t="s">
        <v>218</v>
      </c>
      <c r="M267" s="231">
        <v>7</v>
      </c>
      <c r="N267" s="232" t="s">
        <v>612</v>
      </c>
      <c r="O267" s="222" t="s">
        <v>587</v>
      </c>
      <c r="P267" s="222" t="s">
        <v>632</v>
      </c>
    </row>
    <row r="268" spans="1:16" hidden="1">
      <c r="A268" s="229" t="s">
        <v>223</v>
      </c>
      <c r="B268" s="224" t="s">
        <v>489</v>
      </c>
      <c r="C268" s="224" t="s">
        <v>650</v>
      </c>
      <c r="D268" s="223" t="s">
        <v>646</v>
      </c>
      <c r="E268" s="225" t="s">
        <v>234</v>
      </c>
      <c r="F268" s="226">
        <v>3940</v>
      </c>
      <c r="G268" s="226">
        <v>13660</v>
      </c>
      <c r="H268" s="227">
        <v>9720</v>
      </c>
      <c r="I268" s="235" t="s">
        <v>647</v>
      </c>
      <c r="J268" s="229" t="s">
        <v>648</v>
      </c>
      <c r="K268" s="230">
        <v>269</v>
      </c>
      <c r="L268" s="225" t="s">
        <v>218</v>
      </c>
      <c r="M268" s="231">
        <v>6</v>
      </c>
      <c r="N268" s="232" t="s">
        <v>649</v>
      </c>
      <c r="O268" s="222" t="s">
        <v>587</v>
      </c>
      <c r="P268" s="222" t="s">
        <v>632</v>
      </c>
    </row>
    <row r="269" spans="1:16">
      <c r="A269" s="229" t="s">
        <v>223</v>
      </c>
      <c r="B269" s="224" t="s">
        <v>489</v>
      </c>
      <c r="C269" s="224" t="s">
        <v>651</v>
      </c>
      <c r="D269" s="223" t="s">
        <v>652</v>
      </c>
      <c r="E269" s="225" t="s">
        <v>237</v>
      </c>
      <c r="F269" s="226">
        <v>0</v>
      </c>
      <c r="G269" s="226">
        <v>529</v>
      </c>
      <c r="H269" s="227">
        <v>529</v>
      </c>
      <c r="I269" s="235" t="s">
        <v>647</v>
      </c>
      <c r="J269" s="229" t="s">
        <v>648</v>
      </c>
      <c r="K269" s="230">
        <v>272</v>
      </c>
      <c r="L269" s="225" t="s">
        <v>218</v>
      </c>
      <c r="M269" s="231">
        <v>6</v>
      </c>
      <c r="N269" s="232" t="s">
        <v>649</v>
      </c>
    </row>
    <row r="270" spans="1:16">
      <c r="A270" s="229" t="s">
        <v>223</v>
      </c>
      <c r="B270" s="224" t="s">
        <v>489</v>
      </c>
      <c r="C270" s="224" t="s">
        <v>653</v>
      </c>
      <c r="D270" s="223" t="s">
        <v>654</v>
      </c>
      <c r="E270" s="225" t="s">
        <v>237</v>
      </c>
      <c r="F270" s="226">
        <v>0</v>
      </c>
      <c r="G270" s="226">
        <v>430</v>
      </c>
      <c r="H270" s="227">
        <v>430</v>
      </c>
      <c r="I270" s="235" t="s">
        <v>647</v>
      </c>
      <c r="J270" s="229" t="s">
        <v>648</v>
      </c>
      <c r="K270" s="230">
        <v>273</v>
      </c>
      <c r="L270" s="225" t="s">
        <v>218</v>
      </c>
      <c r="M270" s="231">
        <v>6</v>
      </c>
      <c r="N270" s="232" t="s">
        <v>649</v>
      </c>
    </row>
    <row r="271" spans="1:16" hidden="1">
      <c r="A271" s="229" t="s">
        <v>223</v>
      </c>
      <c r="B271" s="224" t="s">
        <v>489</v>
      </c>
      <c r="C271" s="224" t="s">
        <v>655</v>
      </c>
      <c r="D271" s="223" t="s">
        <v>656</v>
      </c>
      <c r="E271" s="225" t="s">
        <v>227</v>
      </c>
      <c r="F271" s="226">
        <v>0</v>
      </c>
      <c r="G271" s="226">
        <v>4980</v>
      </c>
      <c r="H271" s="227">
        <v>4980</v>
      </c>
      <c r="I271" s="235" t="s">
        <v>647</v>
      </c>
      <c r="J271" s="229" t="s">
        <v>648</v>
      </c>
      <c r="K271" s="230">
        <v>275</v>
      </c>
      <c r="L271" s="225" t="s">
        <v>218</v>
      </c>
      <c r="M271" s="231">
        <v>6</v>
      </c>
      <c r="N271" s="232" t="s">
        <v>649</v>
      </c>
      <c r="O271" s="222" t="s">
        <v>587</v>
      </c>
      <c r="P271" s="222" t="s">
        <v>657</v>
      </c>
    </row>
    <row r="272" spans="1:16" hidden="1">
      <c r="A272" s="229" t="s">
        <v>223</v>
      </c>
      <c r="B272" s="224" t="s">
        <v>489</v>
      </c>
      <c r="C272" s="224" t="s">
        <v>655</v>
      </c>
      <c r="D272" s="223" t="s">
        <v>656</v>
      </c>
      <c r="E272" s="225" t="s">
        <v>227</v>
      </c>
      <c r="F272" s="226">
        <v>4980</v>
      </c>
      <c r="G272" s="226">
        <v>5250</v>
      </c>
      <c r="H272" s="227">
        <v>270</v>
      </c>
      <c r="I272" s="235" t="s">
        <v>658</v>
      </c>
      <c r="J272" s="229" t="s">
        <v>659</v>
      </c>
      <c r="K272" s="230">
        <v>275</v>
      </c>
      <c r="L272" s="225" t="s">
        <v>218</v>
      </c>
      <c r="M272" s="231">
        <v>6</v>
      </c>
      <c r="N272" s="232" t="s">
        <v>649</v>
      </c>
      <c r="O272" s="222" t="s">
        <v>587</v>
      </c>
      <c r="P272" s="222" t="s">
        <v>657</v>
      </c>
    </row>
    <row r="273" spans="1:16" hidden="1">
      <c r="A273" s="229" t="s">
        <v>223</v>
      </c>
      <c r="B273" s="224" t="s">
        <v>489</v>
      </c>
      <c r="C273" s="224" t="s">
        <v>655</v>
      </c>
      <c r="D273" s="223" t="s">
        <v>656</v>
      </c>
      <c r="E273" s="225" t="s">
        <v>227</v>
      </c>
      <c r="F273" s="226">
        <v>5250</v>
      </c>
      <c r="G273" s="226">
        <v>5810</v>
      </c>
      <c r="H273" s="227">
        <v>560</v>
      </c>
      <c r="I273" s="235" t="s">
        <v>647</v>
      </c>
      <c r="J273" s="229" t="s">
        <v>648</v>
      </c>
      <c r="K273" s="230">
        <v>275</v>
      </c>
      <c r="L273" s="225" t="s">
        <v>218</v>
      </c>
      <c r="M273" s="231">
        <v>6</v>
      </c>
      <c r="N273" s="232" t="s">
        <v>649</v>
      </c>
      <c r="O273" s="222" t="s">
        <v>587</v>
      </c>
      <c r="P273" s="222" t="s">
        <v>657</v>
      </c>
    </row>
    <row r="274" spans="1:16" hidden="1">
      <c r="A274" s="229" t="s">
        <v>223</v>
      </c>
      <c r="B274" s="224" t="s">
        <v>489</v>
      </c>
      <c r="C274" s="224" t="s">
        <v>655</v>
      </c>
      <c r="D274" s="223" t="s">
        <v>656</v>
      </c>
      <c r="E274" s="225" t="s">
        <v>227</v>
      </c>
      <c r="F274" s="226">
        <v>5810</v>
      </c>
      <c r="G274" s="226">
        <v>11718</v>
      </c>
      <c r="H274" s="227">
        <v>5908</v>
      </c>
      <c r="I274" s="235" t="s">
        <v>658</v>
      </c>
      <c r="J274" s="229" t="s">
        <v>659</v>
      </c>
      <c r="K274" s="230">
        <v>275</v>
      </c>
      <c r="L274" s="225" t="s">
        <v>218</v>
      </c>
      <c r="M274" s="231">
        <v>6</v>
      </c>
      <c r="N274" s="232" t="s">
        <v>649</v>
      </c>
      <c r="O274" s="222" t="s">
        <v>587</v>
      </c>
      <c r="P274" s="222" t="s">
        <v>657</v>
      </c>
    </row>
    <row r="275" spans="1:16" hidden="1">
      <c r="A275" s="229" t="s">
        <v>223</v>
      </c>
      <c r="B275" s="224" t="s">
        <v>489</v>
      </c>
      <c r="C275" s="224" t="s">
        <v>660</v>
      </c>
      <c r="D275" s="223" t="s">
        <v>656</v>
      </c>
      <c r="E275" s="225" t="s">
        <v>234</v>
      </c>
      <c r="F275" s="226">
        <v>0</v>
      </c>
      <c r="G275" s="226">
        <v>4980</v>
      </c>
      <c r="H275" s="227">
        <v>4980</v>
      </c>
      <c r="I275" s="235" t="s">
        <v>647</v>
      </c>
      <c r="J275" s="229" t="s">
        <v>648</v>
      </c>
      <c r="K275" s="230">
        <v>276</v>
      </c>
      <c r="L275" s="225" t="s">
        <v>218</v>
      </c>
      <c r="M275" s="231">
        <v>6</v>
      </c>
      <c r="N275" s="232" t="s">
        <v>649</v>
      </c>
      <c r="O275" s="222" t="s">
        <v>587</v>
      </c>
      <c r="P275" s="222" t="s">
        <v>657</v>
      </c>
    </row>
    <row r="276" spans="1:16" hidden="1">
      <c r="A276" s="229" t="s">
        <v>223</v>
      </c>
      <c r="B276" s="224" t="s">
        <v>489</v>
      </c>
      <c r="C276" s="224" t="s">
        <v>660</v>
      </c>
      <c r="D276" s="223" t="s">
        <v>656</v>
      </c>
      <c r="E276" s="225" t="s">
        <v>234</v>
      </c>
      <c r="F276" s="226">
        <v>4980</v>
      </c>
      <c r="G276" s="226">
        <v>5240</v>
      </c>
      <c r="H276" s="227">
        <v>260</v>
      </c>
      <c r="I276" s="235" t="s">
        <v>658</v>
      </c>
      <c r="J276" s="229" t="s">
        <v>659</v>
      </c>
      <c r="K276" s="230">
        <v>276</v>
      </c>
      <c r="L276" s="225" t="s">
        <v>218</v>
      </c>
      <c r="M276" s="231">
        <v>6</v>
      </c>
      <c r="N276" s="232" t="s">
        <v>649</v>
      </c>
      <c r="O276" s="222" t="s">
        <v>587</v>
      </c>
      <c r="P276" s="222" t="s">
        <v>657</v>
      </c>
    </row>
    <row r="277" spans="1:16" hidden="1">
      <c r="A277" s="229" t="s">
        <v>223</v>
      </c>
      <c r="B277" s="224" t="s">
        <v>489</v>
      </c>
      <c r="C277" s="224" t="s">
        <v>660</v>
      </c>
      <c r="D277" s="223" t="s">
        <v>656</v>
      </c>
      <c r="E277" s="225" t="s">
        <v>234</v>
      </c>
      <c r="F277" s="226">
        <v>5240</v>
      </c>
      <c r="G277" s="226">
        <v>5810</v>
      </c>
      <c r="H277" s="227">
        <v>570</v>
      </c>
      <c r="I277" s="235" t="s">
        <v>647</v>
      </c>
      <c r="J277" s="229" t="s">
        <v>648</v>
      </c>
      <c r="K277" s="230">
        <v>276</v>
      </c>
      <c r="L277" s="225" t="s">
        <v>218</v>
      </c>
      <c r="M277" s="231">
        <v>6</v>
      </c>
      <c r="N277" s="232" t="s">
        <v>649</v>
      </c>
      <c r="O277" s="222" t="s">
        <v>587</v>
      </c>
      <c r="P277" s="222" t="s">
        <v>657</v>
      </c>
    </row>
    <row r="278" spans="1:16" hidden="1">
      <c r="A278" s="229" t="s">
        <v>223</v>
      </c>
      <c r="B278" s="224" t="s">
        <v>489</v>
      </c>
      <c r="C278" s="224" t="s">
        <v>660</v>
      </c>
      <c r="D278" s="223" t="s">
        <v>656</v>
      </c>
      <c r="E278" s="225" t="s">
        <v>234</v>
      </c>
      <c r="F278" s="226">
        <v>5810</v>
      </c>
      <c r="G278" s="226">
        <v>11724</v>
      </c>
      <c r="H278" s="227">
        <v>5914</v>
      </c>
      <c r="I278" s="235" t="s">
        <v>658</v>
      </c>
      <c r="J278" s="229" t="s">
        <v>659</v>
      </c>
      <c r="K278" s="230">
        <v>276</v>
      </c>
      <c r="L278" s="225" t="s">
        <v>218</v>
      </c>
      <c r="M278" s="231">
        <v>6</v>
      </c>
      <c r="N278" s="232" t="s">
        <v>649</v>
      </c>
      <c r="O278" s="222" t="s">
        <v>587</v>
      </c>
      <c r="P278" s="222" t="s">
        <v>657</v>
      </c>
    </row>
    <row r="279" spans="1:16">
      <c r="A279" s="229" t="s">
        <v>223</v>
      </c>
      <c r="B279" s="224" t="s">
        <v>489</v>
      </c>
      <c r="C279" s="224" t="s">
        <v>661</v>
      </c>
      <c r="D279" s="223" t="s">
        <v>662</v>
      </c>
      <c r="E279" s="225" t="s">
        <v>237</v>
      </c>
      <c r="F279" s="226">
        <v>0</v>
      </c>
      <c r="G279" s="226">
        <v>357</v>
      </c>
      <c r="H279" s="227">
        <v>357</v>
      </c>
      <c r="I279" s="235" t="s">
        <v>658</v>
      </c>
      <c r="J279" s="229" t="s">
        <v>659</v>
      </c>
      <c r="K279" s="230">
        <v>277</v>
      </c>
      <c r="L279" s="225" t="s">
        <v>218</v>
      </c>
      <c r="M279" s="231">
        <v>6</v>
      </c>
      <c r="N279" s="232" t="s">
        <v>649</v>
      </c>
    </row>
    <row r="280" spans="1:16">
      <c r="A280" s="229" t="s">
        <v>223</v>
      </c>
      <c r="B280" s="224" t="s">
        <v>489</v>
      </c>
      <c r="C280" s="224" t="s">
        <v>663</v>
      </c>
      <c r="D280" s="223" t="s">
        <v>664</v>
      </c>
      <c r="E280" s="225" t="s">
        <v>237</v>
      </c>
      <c r="F280" s="226">
        <v>0</v>
      </c>
      <c r="G280" s="226">
        <v>624</v>
      </c>
      <c r="H280" s="227">
        <v>624</v>
      </c>
      <c r="I280" s="235" t="s">
        <v>658</v>
      </c>
      <c r="J280" s="229" t="s">
        <v>659</v>
      </c>
      <c r="K280" s="230">
        <v>278</v>
      </c>
      <c r="L280" s="225" t="s">
        <v>218</v>
      </c>
      <c r="M280" s="231">
        <v>6</v>
      </c>
      <c r="N280" s="232" t="s">
        <v>649</v>
      </c>
    </row>
    <row r="281" spans="1:16" hidden="1">
      <c r="A281" s="229" t="s">
        <v>223</v>
      </c>
      <c r="B281" s="224" t="s">
        <v>489</v>
      </c>
      <c r="C281" s="224" t="s">
        <v>665</v>
      </c>
      <c r="D281" s="223" t="s">
        <v>666</v>
      </c>
      <c r="E281" s="225" t="s">
        <v>227</v>
      </c>
      <c r="F281" s="226">
        <v>0</v>
      </c>
      <c r="G281" s="226">
        <v>8517</v>
      </c>
      <c r="H281" s="227">
        <v>8517</v>
      </c>
      <c r="I281" s="235" t="s">
        <v>658</v>
      </c>
      <c r="J281" s="229" t="s">
        <v>659</v>
      </c>
      <c r="K281" s="230">
        <v>280</v>
      </c>
      <c r="L281" s="225" t="s">
        <v>218</v>
      </c>
      <c r="M281" s="231">
        <v>6</v>
      </c>
      <c r="N281" s="232" t="s">
        <v>649</v>
      </c>
      <c r="O281" s="222" t="s">
        <v>587</v>
      </c>
      <c r="P281" s="222" t="s">
        <v>667</v>
      </c>
    </row>
    <row r="282" spans="1:16" hidden="1">
      <c r="A282" s="229" t="s">
        <v>223</v>
      </c>
      <c r="B282" s="224" t="s">
        <v>489</v>
      </c>
      <c r="C282" s="224" t="s">
        <v>668</v>
      </c>
      <c r="D282" s="223" t="s">
        <v>666</v>
      </c>
      <c r="E282" s="225" t="s">
        <v>234</v>
      </c>
      <c r="F282" s="226">
        <v>0</v>
      </c>
      <c r="G282" s="226">
        <v>8501</v>
      </c>
      <c r="H282" s="227">
        <v>8501</v>
      </c>
      <c r="I282" s="235" t="s">
        <v>658</v>
      </c>
      <c r="J282" s="229" t="s">
        <v>659</v>
      </c>
      <c r="K282" s="230">
        <v>281</v>
      </c>
      <c r="L282" s="225" t="s">
        <v>218</v>
      </c>
      <c r="M282" s="231">
        <v>6</v>
      </c>
      <c r="N282" s="232" t="s">
        <v>649</v>
      </c>
      <c r="O282" s="222" t="s">
        <v>587</v>
      </c>
      <c r="P282" s="222" t="s">
        <v>667</v>
      </c>
    </row>
    <row r="283" spans="1:16">
      <c r="A283" s="229" t="s">
        <v>223</v>
      </c>
      <c r="B283" s="224" t="s">
        <v>489</v>
      </c>
      <c r="C283" s="224" t="s">
        <v>669</v>
      </c>
      <c r="D283" s="223" t="s">
        <v>670</v>
      </c>
      <c r="E283" s="225" t="s">
        <v>237</v>
      </c>
      <c r="F283" s="226">
        <v>0</v>
      </c>
      <c r="G283" s="226">
        <v>265</v>
      </c>
      <c r="H283" s="227">
        <v>265</v>
      </c>
      <c r="I283" s="235" t="s">
        <v>658</v>
      </c>
      <c r="J283" s="229" t="s">
        <v>659</v>
      </c>
      <c r="K283" s="230">
        <v>283</v>
      </c>
      <c r="L283" s="225" t="s">
        <v>218</v>
      </c>
      <c r="M283" s="231">
        <v>6</v>
      </c>
      <c r="N283" s="232" t="s">
        <v>649</v>
      </c>
    </row>
    <row r="284" spans="1:16">
      <c r="A284" s="229" t="s">
        <v>223</v>
      </c>
      <c r="B284" s="224" t="s">
        <v>489</v>
      </c>
      <c r="C284" s="224" t="s">
        <v>671</v>
      </c>
      <c r="D284" s="223" t="s">
        <v>672</v>
      </c>
      <c r="E284" s="225" t="s">
        <v>237</v>
      </c>
      <c r="F284" s="226">
        <v>0</v>
      </c>
      <c r="G284" s="226">
        <v>153</v>
      </c>
      <c r="H284" s="227">
        <v>153</v>
      </c>
      <c r="I284" s="235" t="s">
        <v>658</v>
      </c>
      <c r="J284" s="229" t="s">
        <v>659</v>
      </c>
      <c r="K284" s="230">
        <v>284</v>
      </c>
      <c r="L284" s="225" t="s">
        <v>218</v>
      </c>
      <c r="M284" s="231">
        <v>6</v>
      </c>
      <c r="N284" s="232" t="s">
        <v>649</v>
      </c>
    </row>
    <row r="285" spans="1:16" hidden="1">
      <c r="A285" s="229" t="s">
        <v>223</v>
      </c>
      <c r="B285" s="224" t="s">
        <v>489</v>
      </c>
      <c r="C285" s="224" t="s">
        <v>673</v>
      </c>
      <c r="D285" s="223" t="s">
        <v>674</v>
      </c>
      <c r="E285" s="225" t="s">
        <v>237</v>
      </c>
      <c r="F285" s="226">
        <v>0</v>
      </c>
      <c r="G285" s="226">
        <v>1497</v>
      </c>
      <c r="H285" s="227">
        <v>1497</v>
      </c>
      <c r="I285" s="235" t="s">
        <v>658</v>
      </c>
      <c r="J285" s="229" t="s">
        <v>659</v>
      </c>
      <c r="K285" s="230">
        <v>285</v>
      </c>
      <c r="L285" s="225" t="s">
        <v>218</v>
      </c>
      <c r="M285" s="231">
        <v>6</v>
      </c>
      <c r="N285" s="232" t="s">
        <v>649</v>
      </c>
    </row>
    <row r="286" spans="1:16" hidden="1">
      <c r="A286" s="223" t="s">
        <v>223</v>
      </c>
      <c r="B286" s="223" t="s">
        <v>675</v>
      </c>
      <c r="C286" s="224" t="s">
        <v>676</v>
      </c>
      <c r="D286" s="223" t="s">
        <v>677</v>
      </c>
      <c r="E286" s="225" t="s">
        <v>234</v>
      </c>
      <c r="F286" s="226">
        <v>0</v>
      </c>
      <c r="G286" s="226">
        <v>1170</v>
      </c>
      <c r="H286" s="227">
        <v>1170</v>
      </c>
      <c r="I286" s="225" t="s">
        <v>459</v>
      </c>
      <c r="J286" s="223" t="s">
        <v>460</v>
      </c>
      <c r="K286" s="223">
        <v>290</v>
      </c>
      <c r="L286" s="225" t="s">
        <v>218</v>
      </c>
      <c r="M286" s="231">
        <v>12</v>
      </c>
      <c r="N286" s="232" t="s">
        <v>461</v>
      </c>
      <c r="O286" s="222" t="s">
        <v>678</v>
      </c>
      <c r="P286" s="222" t="s">
        <v>679</v>
      </c>
    </row>
    <row r="287" spans="1:16" hidden="1">
      <c r="A287" s="223" t="s">
        <v>223</v>
      </c>
      <c r="B287" s="223" t="s">
        <v>675</v>
      </c>
      <c r="C287" s="224" t="s">
        <v>676</v>
      </c>
      <c r="D287" s="223" t="s">
        <v>677</v>
      </c>
      <c r="E287" s="225" t="s">
        <v>234</v>
      </c>
      <c r="F287" s="226">
        <v>1170</v>
      </c>
      <c r="G287" s="226">
        <v>7964</v>
      </c>
      <c r="H287" s="227">
        <v>6794</v>
      </c>
      <c r="I287" s="225" t="s">
        <v>680</v>
      </c>
      <c r="J287" s="223" t="s">
        <v>681</v>
      </c>
      <c r="K287" s="223">
        <v>290</v>
      </c>
      <c r="L287" s="225" t="s">
        <v>218</v>
      </c>
      <c r="M287" s="231">
        <v>12</v>
      </c>
      <c r="N287" s="232" t="s">
        <v>461</v>
      </c>
      <c r="O287" s="222" t="s">
        <v>678</v>
      </c>
      <c r="P287" s="222" t="s">
        <v>679</v>
      </c>
    </row>
    <row r="288" spans="1:16" hidden="1">
      <c r="A288" s="223" t="s">
        <v>223</v>
      </c>
      <c r="B288" s="223" t="s">
        <v>675</v>
      </c>
      <c r="C288" s="224" t="s">
        <v>676</v>
      </c>
      <c r="D288" s="223" t="s">
        <v>677</v>
      </c>
      <c r="E288" s="225" t="s">
        <v>234</v>
      </c>
      <c r="F288" s="226">
        <v>0</v>
      </c>
      <c r="G288" s="226">
        <v>1170</v>
      </c>
      <c r="H288" s="227">
        <v>1170</v>
      </c>
      <c r="I288" s="225" t="s">
        <v>459</v>
      </c>
      <c r="J288" s="223" t="s">
        <v>460</v>
      </c>
      <c r="K288" s="223">
        <v>290</v>
      </c>
      <c r="L288" s="225" t="s">
        <v>218</v>
      </c>
      <c r="M288" s="231">
        <v>12</v>
      </c>
      <c r="N288" s="232" t="s">
        <v>461</v>
      </c>
      <c r="O288" s="222" t="s">
        <v>678</v>
      </c>
      <c r="P288" s="222" t="s">
        <v>679</v>
      </c>
    </row>
    <row r="289" spans="1:16" hidden="1">
      <c r="A289" s="223" t="s">
        <v>223</v>
      </c>
      <c r="B289" s="223" t="s">
        <v>675</v>
      </c>
      <c r="C289" s="224" t="s">
        <v>676</v>
      </c>
      <c r="D289" s="223" t="s">
        <v>677</v>
      </c>
      <c r="E289" s="225" t="s">
        <v>234</v>
      </c>
      <c r="F289" s="226">
        <v>1170</v>
      </c>
      <c r="G289" s="226">
        <v>7964</v>
      </c>
      <c r="H289" s="227">
        <v>6794</v>
      </c>
      <c r="I289" s="225" t="s">
        <v>680</v>
      </c>
      <c r="J289" s="223" t="s">
        <v>681</v>
      </c>
      <c r="K289" s="223">
        <v>290</v>
      </c>
      <c r="L289" s="225" t="s">
        <v>218</v>
      </c>
      <c r="M289" s="231">
        <v>12</v>
      </c>
      <c r="N289" s="232" t="s">
        <v>461</v>
      </c>
      <c r="O289" s="222" t="s">
        <v>678</v>
      </c>
      <c r="P289" s="222" t="s">
        <v>679</v>
      </c>
    </row>
    <row r="290" spans="1:16">
      <c r="A290" s="223" t="s">
        <v>223</v>
      </c>
      <c r="B290" s="223" t="s">
        <v>675</v>
      </c>
      <c r="C290" s="224" t="s">
        <v>682</v>
      </c>
      <c r="D290" s="223" t="s">
        <v>683</v>
      </c>
      <c r="E290" s="225" t="s">
        <v>237</v>
      </c>
      <c r="F290" s="226">
        <v>0</v>
      </c>
      <c r="G290" s="226">
        <v>308</v>
      </c>
      <c r="H290" s="227">
        <v>308</v>
      </c>
      <c r="I290" s="225" t="s">
        <v>680</v>
      </c>
      <c r="J290" s="223" t="s">
        <v>681</v>
      </c>
      <c r="K290" s="223">
        <v>289</v>
      </c>
      <c r="L290" s="225" t="s">
        <v>218</v>
      </c>
      <c r="M290" s="231">
        <v>12</v>
      </c>
      <c r="N290" s="232" t="s">
        <v>461</v>
      </c>
    </row>
    <row r="291" spans="1:16">
      <c r="A291" s="223" t="s">
        <v>223</v>
      </c>
      <c r="B291" s="223" t="s">
        <v>675</v>
      </c>
      <c r="C291" s="224" t="s">
        <v>684</v>
      </c>
      <c r="D291" s="223" t="s">
        <v>685</v>
      </c>
      <c r="E291" s="225" t="s">
        <v>237</v>
      </c>
      <c r="F291" s="226">
        <v>0</v>
      </c>
      <c r="G291" s="226">
        <v>378</v>
      </c>
      <c r="H291" s="227">
        <v>378</v>
      </c>
      <c r="I291" s="225" t="s">
        <v>680</v>
      </c>
      <c r="J291" s="223" t="s">
        <v>681</v>
      </c>
      <c r="K291" s="223">
        <v>292</v>
      </c>
      <c r="L291" s="225" t="s">
        <v>218</v>
      </c>
      <c r="M291" s="231">
        <v>12</v>
      </c>
      <c r="N291" s="232" t="s">
        <v>461</v>
      </c>
    </row>
    <row r="292" spans="1:16" hidden="1">
      <c r="A292" s="223" t="s">
        <v>223</v>
      </c>
      <c r="B292" s="223" t="s">
        <v>675</v>
      </c>
      <c r="C292" s="224" t="s">
        <v>686</v>
      </c>
      <c r="D292" s="223" t="s">
        <v>687</v>
      </c>
      <c r="E292" s="225" t="s">
        <v>227</v>
      </c>
      <c r="F292" s="226">
        <v>0</v>
      </c>
      <c r="G292" s="226">
        <v>2703</v>
      </c>
      <c r="H292" s="227">
        <v>2703</v>
      </c>
      <c r="I292" s="225" t="s">
        <v>680</v>
      </c>
      <c r="J292" s="223" t="s">
        <v>681</v>
      </c>
      <c r="K292" s="223">
        <v>294</v>
      </c>
      <c r="L292" s="225" t="s">
        <v>218</v>
      </c>
      <c r="M292" s="231">
        <v>12</v>
      </c>
      <c r="N292" s="232" t="s">
        <v>461</v>
      </c>
      <c r="O292" s="222" t="s">
        <v>678</v>
      </c>
      <c r="P292" s="222" t="s">
        <v>688</v>
      </c>
    </row>
    <row r="293" spans="1:16" hidden="1">
      <c r="A293" s="223" t="s">
        <v>223</v>
      </c>
      <c r="B293" s="223" t="s">
        <v>675</v>
      </c>
      <c r="C293" s="224" t="s">
        <v>689</v>
      </c>
      <c r="D293" s="223" t="s">
        <v>687</v>
      </c>
      <c r="E293" s="225" t="s">
        <v>234</v>
      </c>
      <c r="F293" s="226">
        <v>0</v>
      </c>
      <c r="G293" s="226">
        <v>2680</v>
      </c>
      <c r="H293" s="227">
        <v>2680</v>
      </c>
      <c r="I293" s="225" t="s">
        <v>680</v>
      </c>
      <c r="J293" s="223" t="s">
        <v>681</v>
      </c>
      <c r="K293" s="223">
        <v>295</v>
      </c>
      <c r="L293" s="225" t="s">
        <v>218</v>
      </c>
      <c r="M293" s="231">
        <v>12</v>
      </c>
      <c r="N293" s="232" t="s">
        <v>461</v>
      </c>
      <c r="O293" s="222" t="s">
        <v>678</v>
      </c>
      <c r="P293" s="222" t="s">
        <v>688</v>
      </c>
    </row>
    <row r="294" spans="1:16" hidden="1">
      <c r="A294" s="223" t="s">
        <v>223</v>
      </c>
      <c r="B294" s="223" t="s">
        <v>675</v>
      </c>
      <c r="C294" s="224" t="s">
        <v>690</v>
      </c>
      <c r="D294" s="223" t="s">
        <v>691</v>
      </c>
      <c r="E294" s="225" t="s">
        <v>227</v>
      </c>
      <c r="F294" s="226">
        <v>0</v>
      </c>
      <c r="G294" s="226">
        <v>1579</v>
      </c>
      <c r="H294" s="227">
        <v>1579</v>
      </c>
      <c r="I294" s="225" t="s">
        <v>680</v>
      </c>
      <c r="J294" s="223" t="s">
        <v>681</v>
      </c>
      <c r="K294" s="223">
        <v>297</v>
      </c>
      <c r="L294" s="225" t="s">
        <v>218</v>
      </c>
      <c r="M294" s="231">
        <v>12</v>
      </c>
      <c r="N294" s="232" t="s">
        <v>461</v>
      </c>
      <c r="O294" s="222" t="s">
        <v>678</v>
      </c>
      <c r="P294" s="222" t="s">
        <v>688</v>
      </c>
    </row>
    <row r="295" spans="1:16" hidden="1">
      <c r="A295" s="223" t="s">
        <v>223</v>
      </c>
      <c r="B295" s="223" t="s">
        <v>675</v>
      </c>
      <c r="C295" s="224" t="s">
        <v>692</v>
      </c>
      <c r="D295" s="223" t="s">
        <v>691</v>
      </c>
      <c r="E295" s="225" t="s">
        <v>234</v>
      </c>
      <c r="F295" s="226">
        <v>0</v>
      </c>
      <c r="G295" s="226">
        <v>1599</v>
      </c>
      <c r="H295" s="227">
        <v>1599</v>
      </c>
      <c r="I295" s="225" t="s">
        <v>680</v>
      </c>
      <c r="J295" s="223" t="s">
        <v>681</v>
      </c>
      <c r="K295" s="223">
        <v>298</v>
      </c>
      <c r="L295" s="225" t="s">
        <v>218</v>
      </c>
      <c r="M295" s="231">
        <v>12</v>
      </c>
      <c r="N295" s="232" t="s">
        <v>461</v>
      </c>
      <c r="O295" s="222" t="s">
        <v>678</v>
      </c>
      <c r="P295" s="222" t="s">
        <v>688</v>
      </c>
    </row>
    <row r="296" spans="1:16">
      <c r="A296" s="223" t="s">
        <v>223</v>
      </c>
      <c r="B296" s="223" t="s">
        <v>675</v>
      </c>
      <c r="C296" s="224" t="s">
        <v>693</v>
      </c>
      <c r="D296" s="223" t="s">
        <v>694</v>
      </c>
      <c r="E296" s="225" t="s">
        <v>237</v>
      </c>
      <c r="F296" s="226">
        <v>0</v>
      </c>
      <c r="G296" s="226">
        <v>341</v>
      </c>
      <c r="H296" s="227">
        <v>341</v>
      </c>
      <c r="I296" s="225" t="s">
        <v>680</v>
      </c>
      <c r="J296" s="223" t="s">
        <v>681</v>
      </c>
      <c r="K296" s="223">
        <v>299</v>
      </c>
      <c r="L296" s="225" t="s">
        <v>218</v>
      </c>
      <c r="M296" s="231">
        <v>12</v>
      </c>
      <c r="N296" s="232" t="s">
        <v>461</v>
      </c>
    </row>
    <row r="297" spans="1:16">
      <c r="A297" s="223" t="s">
        <v>223</v>
      </c>
      <c r="B297" s="223" t="s">
        <v>675</v>
      </c>
      <c r="C297" s="224" t="s">
        <v>695</v>
      </c>
      <c r="D297" s="223" t="s">
        <v>696</v>
      </c>
      <c r="E297" s="225" t="s">
        <v>237</v>
      </c>
      <c r="F297" s="226">
        <v>0</v>
      </c>
      <c r="G297" s="226">
        <v>326</v>
      </c>
      <c r="H297" s="227">
        <v>326</v>
      </c>
      <c r="I297" s="225" t="s">
        <v>680</v>
      </c>
      <c r="J297" s="223" t="s">
        <v>681</v>
      </c>
      <c r="K297" s="223">
        <v>300</v>
      </c>
      <c r="L297" s="225" t="s">
        <v>218</v>
      </c>
      <c r="M297" s="231">
        <v>12</v>
      </c>
      <c r="N297" s="232" t="s">
        <v>461</v>
      </c>
    </row>
    <row r="298" spans="1:16" hidden="1">
      <c r="A298" s="223" t="s">
        <v>223</v>
      </c>
      <c r="B298" s="223" t="s">
        <v>675</v>
      </c>
      <c r="C298" s="224" t="s">
        <v>697</v>
      </c>
      <c r="D298" s="223" t="s">
        <v>698</v>
      </c>
      <c r="E298" s="225" t="s">
        <v>237</v>
      </c>
      <c r="F298" s="226">
        <v>0</v>
      </c>
      <c r="G298" s="226">
        <v>2769</v>
      </c>
      <c r="H298" s="227">
        <v>2769</v>
      </c>
      <c r="I298" s="225" t="s">
        <v>680</v>
      </c>
      <c r="J298" s="223" t="s">
        <v>681</v>
      </c>
      <c r="K298" s="223">
        <v>302</v>
      </c>
      <c r="L298" s="225" t="s">
        <v>218</v>
      </c>
      <c r="M298" s="231">
        <v>12</v>
      </c>
      <c r="N298" s="232" t="s">
        <v>461</v>
      </c>
    </row>
    <row r="299" spans="1:16" hidden="1">
      <c r="A299" s="223" t="s">
        <v>223</v>
      </c>
      <c r="B299" s="224" t="s">
        <v>699</v>
      </c>
      <c r="C299" s="224" t="s">
        <v>700</v>
      </c>
      <c r="D299" s="223" t="s">
        <v>701</v>
      </c>
      <c r="E299" s="225" t="s">
        <v>227</v>
      </c>
      <c r="F299" s="226">
        <v>0</v>
      </c>
      <c r="G299" s="226">
        <v>4550</v>
      </c>
      <c r="H299" s="227">
        <v>4550</v>
      </c>
      <c r="I299" s="235" t="s">
        <v>267</v>
      </c>
      <c r="J299" s="229" t="s">
        <v>268</v>
      </c>
      <c r="K299" s="230">
        <v>303</v>
      </c>
      <c r="L299" s="225" t="s">
        <v>218</v>
      </c>
      <c r="M299" s="231">
        <v>2</v>
      </c>
      <c r="N299" s="232" t="s">
        <v>230</v>
      </c>
      <c r="O299" s="222" t="s">
        <v>702</v>
      </c>
      <c r="P299" s="222" t="s">
        <v>703</v>
      </c>
    </row>
    <row r="300" spans="1:16" hidden="1">
      <c r="A300" s="223" t="s">
        <v>223</v>
      </c>
      <c r="B300" s="224" t="s">
        <v>699</v>
      </c>
      <c r="C300" s="224" t="s">
        <v>700</v>
      </c>
      <c r="D300" s="223" t="s">
        <v>701</v>
      </c>
      <c r="E300" s="225" t="s">
        <v>227</v>
      </c>
      <c r="F300" s="226">
        <v>4550</v>
      </c>
      <c r="G300" s="226">
        <v>5680</v>
      </c>
      <c r="H300" s="227">
        <v>1130</v>
      </c>
      <c r="I300" s="235" t="s">
        <v>279</v>
      </c>
      <c r="J300" s="229" t="s">
        <v>280</v>
      </c>
      <c r="K300" s="230">
        <v>303</v>
      </c>
      <c r="L300" s="225" t="s">
        <v>218</v>
      </c>
      <c r="M300" s="231">
        <v>2</v>
      </c>
      <c r="N300" s="232" t="s">
        <v>230</v>
      </c>
      <c r="O300" s="222" t="s">
        <v>702</v>
      </c>
      <c r="P300" s="222" t="s">
        <v>703</v>
      </c>
    </row>
    <row r="301" spans="1:16" hidden="1">
      <c r="A301" s="223" t="s">
        <v>223</v>
      </c>
      <c r="B301" s="224" t="s">
        <v>699</v>
      </c>
      <c r="C301" s="224" t="s">
        <v>700</v>
      </c>
      <c r="D301" s="223" t="s">
        <v>701</v>
      </c>
      <c r="E301" s="225" t="s">
        <v>227</v>
      </c>
      <c r="F301" s="226">
        <v>5680</v>
      </c>
      <c r="G301" s="226">
        <v>12510</v>
      </c>
      <c r="H301" s="227">
        <v>6830</v>
      </c>
      <c r="I301" s="235" t="s">
        <v>704</v>
      </c>
      <c r="J301" s="229" t="s">
        <v>705</v>
      </c>
      <c r="K301" s="230">
        <v>303</v>
      </c>
      <c r="L301" s="225" t="s">
        <v>218</v>
      </c>
      <c r="M301" s="231">
        <v>2</v>
      </c>
      <c r="N301" s="232" t="s">
        <v>230</v>
      </c>
      <c r="O301" s="222" t="s">
        <v>702</v>
      </c>
      <c r="P301" s="222" t="s">
        <v>703</v>
      </c>
    </row>
    <row r="302" spans="1:16" hidden="1">
      <c r="A302" s="223" t="s">
        <v>223</v>
      </c>
      <c r="B302" s="224" t="s">
        <v>699</v>
      </c>
      <c r="C302" s="224" t="s">
        <v>700</v>
      </c>
      <c r="D302" s="223" t="s">
        <v>701</v>
      </c>
      <c r="E302" s="225" t="s">
        <v>227</v>
      </c>
      <c r="F302" s="226">
        <v>12510</v>
      </c>
      <c r="G302" s="226">
        <v>13030</v>
      </c>
      <c r="H302" s="227">
        <v>520</v>
      </c>
      <c r="I302" s="235" t="s">
        <v>706</v>
      </c>
      <c r="J302" s="229" t="s">
        <v>707</v>
      </c>
      <c r="K302" s="230">
        <v>303</v>
      </c>
      <c r="L302" s="225" t="s">
        <v>218</v>
      </c>
      <c r="M302" s="231">
        <v>2</v>
      </c>
      <c r="N302" s="232" t="s">
        <v>230</v>
      </c>
      <c r="O302" s="222" t="s">
        <v>702</v>
      </c>
      <c r="P302" s="222" t="s">
        <v>703</v>
      </c>
    </row>
    <row r="303" spans="1:16" hidden="1">
      <c r="A303" s="223" t="s">
        <v>223</v>
      </c>
      <c r="B303" s="224" t="s">
        <v>699</v>
      </c>
      <c r="C303" s="224" t="s">
        <v>700</v>
      </c>
      <c r="D303" s="223" t="s">
        <v>701</v>
      </c>
      <c r="E303" s="225" t="s">
        <v>227</v>
      </c>
      <c r="F303" s="226">
        <v>13030</v>
      </c>
      <c r="G303" s="226">
        <v>13650</v>
      </c>
      <c r="H303" s="227">
        <v>620</v>
      </c>
      <c r="I303" s="235" t="s">
        <v>708</v>
      </c>
      <c r="J303" s="229" t="s">
        <v>709</v>
      </c>
      <c r="K303" s="230">
        <v>303</v>
      </c>
      <c r="L303" s="225" t="s">
        <v>218</v>
      </c>
      <c r="M303" s="231">
        <v>2</v>
      </c>
      <c r="N303" s="232" t="s">
        <v>230</v>
      </c>
      <c r="O303" s="222" t="s">
        <v>702</v>
      </c>
      <c r="P303" s="222" t="s">
        <v>703</v>
      </c>
    </row>
    <row r="304" spans="1:16" hidden="1">
      <c r="A304" s="223" t="s">
        <v>223</v>
      </c>
      <c r="B304" s="224" t="s">
        <v>699</v>
      </c>
      <c r="C304" s="224" t="s">
        <v>700</v>
      </c>
      <c r="D304" s="223" t="s">
        <v>701</v>
      </c>
      <c r="E304" s="225" t="s">
        <v>227</v>
      </c>
      <c r="F304" s="226">
        <v>13650</v>
      </c>
      <c r="G304" s="226">
        <v>13850</v>
      </c>
      <c r="H304" s="227">
        <v>200</v>
      </c>
      <c r="I304" s="235" t="s">
        <v>706</v>
      </c>
      <c r="J304" s="229" t="s">
        <v>707</v>
      </c>
      <c r="K304" s="230">
        <v>303</v>
      </c>
      <c r="L304" s="225" t="s">
        <v>218</v>
      </c>
      <c r="M304" s="231">
        <v>2</v>
      </c>
      <c r="N304" s="232" t="s">
        <v>230</v>
      </c>
      <c r="O304" s="222" t="s">
        <v>702</v>
      </c>
      <c r="P304" s="222" t="s">
        <v>703</v>
      </c>
    </row>
    <row r="305" spans="1:16" hidden="1">
      <c r="A305" s="223" t="s">
        <v>223</v>
      </c>
      <c r="B305" s="224" t="s">
        <v>699</v>
      </c>
      <c r="C305" s="224" t="s">
        <v>700</v>
      </c>
      <c r="D305" s="223" t="s">
        <v>701</v>
      </c>
      <c r="E305" s="225" t="s">
        <v>227</v>
      </c>
      <c r="F305" s="226">
        <v>13850</v>
      </c>
      <c r="G305" s="226">
        <v>14500</v>
      </c>
      <c r="H305" s="227">
        <v>650</v>
      </c>
      <c r="I305" s="235" t="s">
        <v>708</v>
      </c>
      <c r="J305" s="229" t="s">
        <v>709</v>
      </c>
      <c r="K305" s="230">
        <v>303</v>
      </c>
      <c r="L305" s="225" t="s">
        <v>218</v>
      </c>
      <c r="M305" s="231">
        <v>2</v>
      </c>
      <c r="N305" s="232" t="s">
        <v>230</v>
      </c>
      <c r="O305" s="222" t="s">
        <v>702</v>
      </c>
      <c r="P305" s="222" t="s">
        <v>703</v>
      </c>
    </row>
    <row r="306" spans="1:16" hidden="1">
      <c r="A306" s="223" t="s">
        <v>223</v>
      </c>
      <c r="B306" s="224" t="s">
        <v>699</v>
      </c>
      <c r="C306" s="224" t="s">
        <v>700</v>
      </c>
      <c r="D306" s="223" t="s">
        <v>701</v>
      </c>
      <c r="E306" s="225" t="s">
        <v>227</v>
      </c>
      <c r="F306" s="226">
        <v>14500</v>
      </c>
      <c r="G306" s="226">
        <v>15080</v>
      </c>
      <c r="H306" s="227">
        <v>580</v>
      </c>
      <c r="I306" s="235" t="s">
        <v>706</v>
      </c>
      <c r="J306" s="229" t="s">
        <v>707</v>
      </c>
      <c r="K306" s="230">
        <v>303</v>
      </c>
      <c r="L306" s="225" t="s">
        <v>218</v>
      </c>
      <c r="M306" s="231">
        <v>2</v>
      </c>
      <c r="N306" s="232" t="s">
        <v>230</v>
      </c>
      <c r="O306" s="222" t="s">
        <v>702</v>
      </c>
      <c r="P306" s="222" t="s">
        <v>703</v>
      </c>
    </row>
    <row r="307" spans="1:16" hidden="1">
      <c r="A307" s="223" t="s">
        <v>223</v>
      </c>
      <c r="B307" s="224" t="s">
        <v>699</v>
      </c>
      <c r="C307" s="224" t="s">
        <v>700</v>
      </c>
      <c r="D307" s="223" t="s">
        <v>701</v>
      </c>
      <c r="E307" s="225" t="s">
        <v>227</v>
      </c>
      <c r="F307" s="226">
        <v>15080</v>
      </c>
      <c r="G307" s="226">
        <v>15560</v>
      </c>
      <c r="H307" s="227">
        <v>480</v>
      </c>
      <c r="I307" s="235" t="s">
        <v>708</v>
      </c>
      <c r="J307" s="229" t="s">
        <v>709</v>
      </c>
      <c r="K307" s="230">
        <v>303</v>
      </c>
      <c r="L307" s="225" t="s">
        <v>218</v>
      </c>
      <c r="M307" s="231">
        <v>2</v>
      </c>
      <c r="N307" s="232" t="s">
        <v>230</v>
      </c>
      <c r="O307" s="222" t="s">
        <v>702</v>
      </c>
      <c r="P307" s="222" t="s">
        <v>703</v>
      </c>
    </row>
    <row r="308" spans="1:16" hidden="1">
      <c r="A308" s="223" t="s">
        <v>223</v>
      </c>
      <c r="B308" s="224" t="s">
        <v>699</v>
      </c>
      <c r="C308" s="224" t="s">
        <v>710</v>
      </c>
      <c r="D308" s="223" t="s">
        <v>701</v>
      </c>
      <c r="E308" s="225" t="s">
        <v>234</v>
      </c>
      <c r="F308" s="226">
        <v>0</v>
      </c>
      <c r="G308" s="226">
        <v>4000</v>
      </c>
      <c r="H308" s="227">
        <v>4000</v>
      </c>
      <c r="I308" s="235" t="s">
        <v>267</v>
      </c>
      <c r="J308" s="229" t="s">
        <v>268</v>
      </c>
      <c r="K308" s="230">
        <v>304</v>
      </c>
      <c r="L308" s="225" t="s">
        <v>218</v>
      </c>
      <c r="M308" s="231">
        <v>2</v>
      </c>
      <c r="N308" s="232" t="s">
        <v>230</v>
      </c>
      <c r="O308" s="222" t="s">
        <v>702</v>
      </c>
      <c r="P308" s="222" t="s">
        <v>703</v>
      </c>
    </row>
    <row r="309" spans="1:16" hidden="1">
      <c r="A309" s="223" t="s">
        <v>223</v>
      </c>
      <c r="B309" s="224" t="s">
        <v>699</v>
      </c>
      <c r="C309" s="224" t="s">
        <v>710</v>
      </c>
      <c r="D309" s="223" t="s">
        <v>701</v>
      </c>
      <c r="E309" s="225" t="s">
        <v>234</v>
      </c>
      <c r="F309" s="226">
        <v>4000</v>
      </c>
      <c r="G309" s="226">
        <v>5110</v>
      </c>
      <c r="H309" s="227">
        <v>1110</v>
      </c>
      <c r="I309" s="235" t="s">
        <v>279</v>
      </c>
      <c r="J309" s="229" t="s">
        <v>280</v>
      </c>
      <c r="K309" s="230">
        <v>304</v>
      </c>
      <c r="L309" s="225" t="s">
        <v>218</v>
      </c>
      <c r="M309" s="231">
        <v>2</v>
      </c>
      <c r="N309" s="232" t="s">
        <v>230</v>
      </c>
      <c r="O309" s="222" t="s">
        <v>702</v>
      </c>
      <c r="P309" s="222" t="s">
        <v>703</v>
      </c>
    </row>
    <row r="310" spans="1:16" hidden="1">
      <c r="A310" s="223" t="s">
        <v>223</v>
      </c>
      <c r="B310" s="224" t="s">
        <v>699</v>
      </c>
      <c r="C310" s="224" t="s">
        <v>710</v>
      </c>
      <c r="D310" s="223" t="s">
        <v>701</v>
      </c>
      <c r="E310" s="225" t="s">
        <v>234</v>
      </c>
      <c r="F310" s="226">
        <v>5110</v>
      </c>
      <c r="G310" s="226">
        <v>12010</v>
      </c>
      <c r="H310" s="227">
        <v>6900</v>
      </c>
      <c r="I310" s="235" t="s">
        <v>704</v>
      </c>
      <c r="J310" s="229" t="s">
        <v>705</v>
      </c>
      <c r="K310" s="230">
        <v>304</v>
      </c>
      <c r="L310" s="225" t="s">
        <v>218</v>
      </c>
      <c r="M310" s="231">
        <v>2</v>
      </c>
      <c r="N310" s="232" t="s">
        <v>230</v>
      </c>
      <c r="O310" s="222" t="s">
        <v>702</v>
      </c>
      <c r="P310" s="222" t="s">
        <v>703</v>
      </c>
    </row>
    <row r="311" spans="1:16" hidden="1">
      <c r="A311" s="223" t="s">
        <v>223</v>
      </c>
      <c r="B311" s="224" t="s">
        <v>699</v>
      </c>
      <c r="C311" s="224" t="s">
        <v>710</v>
      </c>
      <c r="D311" s="223" t="s">
        <v>701</v>
      </c>
      <c r="E311" s="225" t="s">
        <v>234</v>
      </c>
      <c r="F311" s="226">
        <v>12010</v>
      </c>
      <c r="G311" s="226">
        <v>12470</v>
      </c>
      <c r="H311" s="227">
        <v>460</v>
      </c>
      <c r="I311" s="235" t="s">
        <v>706</v>
      </c>
      <c r="J311" s="229" t="s">
        <v>707</v>
      </c>
      <c r="K311" s="230">
        <v>304</v>
      </c>
      <c r="L311" s="225" t="s">
        <v>218</v>
      </c>
      <c r="M311" s="231">
        <v>2</v>
      </c>
      <c r="N311" s="232" t="s">
        <v>230</v>
      </c>
      <c r="O311" s="222" t="s">
        <v>702</v>
      </c>
      <c r="P311" s="222" t="s">
        <v>703</v>
      </c>
    </row>
    <row r="312" spans="1:16" hidden="1">
      <c r="A312" s="223" t="s">
        <v>223</v>
      </c>
      <c r="B312" s="224" t="s">
        <v>699</v>
      </c>
      <c r="C312" s="224" t="s">
        <v>710</v>
      </c>
      <c r="D312" s="223" t="s">
        <v>701</v>
      </c>
      <c r="E312" s="225" t="s">
        <v>234</v>
      </c>
      <c r="F312" s="226">
        <v>12470</v>
      </c>
      <c r="G312" s="226">
        <v>13960</v>
      </c>
      <c r="H312" s="227">
        <v>1490</v>
      </c>
      <c r="I312" s="235" t="s">
        <v>708</v>
      </c>
      <c r="J312" s="229" t="s">
        <v>709</v>
      </c>
      <c r="K312" s="230">
        <v>304</v>
      </c>
      <c r="L312" s="225" t="s">
        <v>218</v>
      </c>
      <c r="M312" s="231">
        <v>2</v>
      </c>
      <c r="N312" s="232" t="s">
        <v>230</v>
      </c>
      <c r="O312" s="222" t="s">
        <v>702</v>
      </c>
      <c r="P312" s="222" t="s">
        <v>703</v>
      </c>
    </row>
    <row r="313" spans="1:16" hidden="1">
      <c r="A313" s="223" t="s">
        <v>223</v>
      </c>
      <c r="B313" s="224" t="s">
        <v>699</v>
      </c>
      <c r="C313" s="224" t="s">
        <v>710</v>
      </c>
      <c r="D313" s="223" t="s">
        <v>701</v>
      </c>
      <c r="E313" s="225" t="s">
        <v>234</v>
      </c>
      <c r="F313" s="226">
        <v>13960</v>
      </c>
      <c r="G313" s="226">
        <v>14510</v>
      </c>
      <c r="H313" s="227">
        <v>550</v>
      </c>
      <c r="I313" s="235" t="s">
        <v>706</v>
      </c>
      <c r="J313" s="229" t="s">
        <v>707</v>
      </c>
      <c r="K313" s="230">
        <v>304</v>
      </c>
      <c r="L313" s="225" t="s">
        <v>218</v>
      </c>
      <c r="M313" s="231">
        <v>2</v>
      </c>
      <c r="N313" s="232" t="s">
        <v>230</v>
      </c>
      <c r="O313" s="222" t="s">
        <v>702</v>
      </c>
      <c r="P313" s="222" t="s">
        <v>703</v>
      </c>
    </row>
    <row r="314" spans="1:16" hidden="1">
      <c r="A314" s="223" t="s">
        <v>223</v>
      </c>
      <c r="B314" s="224" t="s">
        <v>699</v>
      </c>
      <c r="C314" s="224" t="s">
        <v>710</v>
      </c>
      <c r="D314" s="223" t="s">
        <v>701</v>
      </c>
      <c r="E314" s="225" t="s">
        <v>234</v>
      </c>
      <c r="F314" s="226">
        <v>14510</v>
      </c>
      <c r="G314" s="226">
        <v>15017</v>
      </c>
      <c r="H314" s="227">
        <v>507</v>
      </c>
      <c r="I314" s="235" t="s">
        <v>708</v>
      </c>
      <c r="J314" s="229" t="s">
        <v>709</v>
      </c>
      <c r="K314" s="230">
        <v>304</v>
      </c>
      <c r="L314" s="225" t="s">
        <v>218</v>
      </c>
      <c r="M314" s="231">
        <v>2</v>
      </c>
      <c r="N314" s="232" t="s">
        <v>230</v>
      </c>
      <c r="O314" s="222" t="s">
        <v>702</v>
      </c>
      <c r="P314" s="222" t="s">
        <v>703</v>
      </c>
    </row>
    <row r="315" spans="1:16">
      <c r="A315" s="223" t="s">
        <v>223</v>
      </c>
      <c r="B315" s="224" t="s">
        <v>699</v>
      </c>
      <c r="C315" s="224" t="s">
        <v>711</v>
      </c>
      <c r="D315" s="223" t="s">
        <v>712</v>
      </c>
      <c r="E315" s="225" t="s">
        <v>237</v>
      </c>
      <c r="F315" s="226">
        <v>0</v>
      </c>
      <c r="G315" s="226">
        <v>541</v>
      </c>
      <c r="H315" s="227">
        <v>541</v>
      </c>
      <c r="I315" s="235" t="s">
        <v>704</v>
      </c>
      <c r="J315" s="229" t="s">
        <v>705</v>
      </c>
      <c r="K315" s="230">
        <v>308</v>
      </c>
      <c r="L315" s="225" t="s">
        <v>218</v>
      </c>
      <c r="M315" s="231">
        <v>2</v>
      </c>
      <c r="N315" s="232" t="s">
        <v>230</v>
      </c>
    </row>
    <row r="316" spans="1:16">
      <c r="A316" s="223" t="s">
        <v>223</v>
      </c>
      <c r="B316" s="224" t="s">
        <v>699</v>
      </c>
      <c r="C316" s="224" t="s">
        <v>713</v>
      </c>
      <c r="D316" s="223" t="s">
        <v>714</v>
      </c>
      <c r="E316" s="225" t="s">
        <v>237</v>
      </c>
      <c r="F316" s="226">
        <v>0</v>
      </c>
      <c r="G316" s="226">
        <v>426</v>
      </c>
      <c r="H316" s="227">
        <v>426</v>
      </c>
      <c r="I316" s="235" t="s">
        <v>704</v>
      </c>
      <c r="J316" s="229" t="s">
        <v>705</v>
      </c>
      <c r="K316" s="230">
        <v>309</v>
      </c>
      <c r="L316" s="225" t="s">
        <v>218</v>
      </c>
      <c r="M316" s="231">
        <v>2</v>
      </c>
      <c r="N316" s="232" t="s">
        <v>230</v>
      </c>
    </row>
    <row r="317" spans="1:16">
      <c r="A317" s="223" t="s">
        <v>223</v>
      </c>
      <c r="B317" s="224" t="s">
        <v>699</v>
      </c>
      <c r="C317" s="224" t="s">
        <v>715</v>
      </c>
      <c r="D317" s="223" t="s">
        <v>716</v>
      </c>
      <c r="E317" s="225" t="s">
        <v>237</v>
      </c>
      <c r="F317" s="226">
        <v>0</v>
      </c>
      <c r="G317" s="226">
        <v>442</v>
      </c>
      <c r="H317" s="227">
        <v>442</v>
      </c>
      <c r="I317" s="235" t="s">
        <v>708</v>
      </c>
      <c r="J317" s="229" t="s">
        <v>709</v>
      </c>
      <c r="K317" s="230">
        <v>311</v>
      </c>
      <c r="L317" s="225" t="s">
        <v>218</v>
      </c>
      <c r="M317" s="231">
        <v>2</v>
      </c>
      <c r="N317" s="232" t="s">
        <v>230</v>
      </c>
    </row>
    <row r="318" spans="1:16">
      <c r="A318" s="223" t="s">
        <v>223</v>
      </c>
      <c r="B318" s="224" t="s">
        <v>699</v>
      </c>
      <c r="C318" s="224" t="s">
        <v>717</v>
      </c>
      <c r="D318" s="223" t="s">
        <v>718</v>
      </c>
      <c r="E318" s="225" t="s">
        <v>237</v>
      </c>
      <c r="F318" s="226">
        <v>0</v>
      </c>
      <c r="G318" s="226">
        <v>430</v>
      </c>
      <c r="H318" s="227">
        <v>430</v>
      </c>
      <c r="I318" s="235" t="s">
        <v>708</v>
      </c>
      <c r="J318" s="229" t="s">
        <v>709</v>
      </c>
      <c r="K318" s="230">
        <v>312</v>
      </c>
      <c r="L318" s="225" t="s">
        <v>218</v>
      </c>
      <c r="M318" s="231">
        <v>2</v>
      </c>
      <c r="N318" s="232" t="s">
        <v>230</v>
      </c>
    </row>
    <row r="319" spans="1:16" hidden="1">
      <c r="A319" s="223" t="s">
        <v>223</v>
      </c>
      <c r="B319" s="224" t="s">
        <v>699</v>
      </c>
      <c r="C319" s="224" t="s">
        <v>719</v>
      </c>
      <c r="D319" s="223" t="s">
        <v>720</v>
      </c>
      <c r="E319" s="225" t="s">
        <v>227</v>
      </c>
      <c r="F319" s="226">
        <v>0</v>
      </c>
      <c r="G319" s="226">
        <v>4512</v>
      </c>
      <c r="H319" s="227">
        <v>4512</v>
      </c>
      <c r="I319" s="235" t="s">
        <v>708</v>
      </c>
      <c r="J319" s="229" t="s">
        <v>709</v>
      </c>
      <c r="K319" s="230">
        <v>314</v>
      </c>
      <c r="L319" s="225" t="s">
        <v>218</v>
      </c>
      <c r="M319" s="231">
        <v>2</v>
      </c>
      <c r="N319" s="232" t="s">
        <v>230</v>
      </c>
      <c r="O319" s="222" t="s">
        <v>702</v>
      </c>
      <c r="P319" s="222" t="s">
        <v>721</v>
      </c>
    </row>
    <row r="320" spans="1:16" hidden="1">
      <c r="A320" s="223" t="s">
        <v>223</v>
      </c>
      <c r="B320" s="224" t="s">
        <v>699</v>
      </c>
      <c r="C320" s="224" t="s">
        <v>722</v>
      </c>
      <c r="D320" s="223" t="s">
        <v>720</v>
      </c>
      <c r="E320" s="225" t="s">
        <v>234</v>
      </c>
      <c r="F320" s="226">
        <v>0</v>
      </c>
      <c r="G320" s="226">
        <v>4505</v>
      </c>
      <c r="H320" s="227">
        <v>4505</v>
      </c>
      <c r="I320" s="235" t="s">
        <v>708</v>
      </c>
      <c r="J320" s="229" t="s">
        <v>709</v>
      </c>
      <c r="K320" s="230">
        <v>315</v>
      </c>
      <c r="L320" s="225" t="s">
        <v>218</v>
      </c>
      <c r="M320" s="231">
        <v>2</v>
      </c>
      <c r="N320" s="232" t="s">
        <v>230</v>
      </c>
      <c r="O320" s="222" t="s">
        <v>702</v>
      </c>
      <c r="P320" s="222" t="s">
        <v>721</v>
      </c>
    </row>
    <row r="321" spans="1:16" hidden="1">
      <c r="A321" s="223" t="s">
        <v>723</v>
      </c>
      <c r="B321" s="224" t="s">
        <v>699</v>
      </c>
      <c r="C321" s="224" t="s">
        <v>724</v>
      </c>
      <c r="D321" s="223" t="s">
        <v>725</v>
      </c>
      <c r="E321" s="225" t="s">
        <v>227</v>
      </c>
      <c r="F321" s="226">
        <v>0</v>
      </c>
      <c r="G321" s="226">
        <v>330</v>
      </c>
      <c r="H321" s="227">
        <v>330</v>
      </c>
      <c r="I321" s="235" t="s">
        <v>708</v>
      </c>
      <c r="J321" s="229" t="s">
        <v>709</v>
      </c>
      <c r="K321" s="230">
        <v>317</v>
      </c>
      <c r="L321" s="225" t="s">
        <v>218</v>
      </c>
      <c r="M321" s="231">
        <v>2</v>
      </c>
      <c r="N321" s="232" t="s">
        <v>230</v>
      </c>
      <c r="O321" s="222" t="s">
        <v>702</v>
      </c>
      <c r="P321" s="222" t="s">
        <v>726</v>
      </c>
    </row>
    <row r="322" spans="1:16" hidden="1">
      <c r="A322" s="223" t="s">
        <v>723</v>
      </c>
      <c r="B322" s="224" t="s">
        <v>699</v>
      </c>
      <c r="C322" s="224" t="s">
        <v>724</v>
      </c>
      <c r="D322" s="223" t="s">
        <v>725</v>
      </c>
      <c r="E322" s="225" t="s">
        <v>227</v>
      </c>
      <c r="F322" s="226">
        <v>330</v>
      </c>
      <c r="G322" s="226">
        <v>5905</v>
      </c>
      <c r="H322" s="227">
        <v>5575</v>
      </c>
      <c r="I322" s="235" t="s">
        <v>727</v>
      </c>
      <c r="J322" s="229" t="s">
        <v>728</v>
      </c>
      <c r="K322" s="230">
        <v>317</v>
      </c>
      <c r="L322" s="225" t="s">
        <v>218</v>
      </c>
      <c r="M322" s="231">
        <v>2</v>
      </c>
      <c r="N322" s="232" t="s">
        <v>230</v>
      </c>
      <c r="O322" s="222" t="s">
        <v>702</v>
      </c>
      <c r="P322" s="222" t="s">
        <v>726</v>
      </c>
    </row>
    <row r="323" spans="1:16" hidden="1">
      <c r="A323" s="223" t="s">
        <v>723</v>
      </c>
      <c r="B323" s="224" t="s">
        <v>699</v>
      </c>
      <c r="C323" s="224" t="s">
        <v>729</v>
      </c>
      <c r="D323" s="223" t="s">
        <v>725</v>
      </c>
      <c r="E323" s="225" t="s">
        <v>234</v>
      </c>
      <c r="F323" s="226">
        <v>0</v>
      </c>
      <c r="G323" s="226">
        <v>330</v>
      </c>
      <c r="H323" s="227">
        <v>330</v>
      </c>
      <c r="I323" s="235" t="s">
        <v>708</v>
      </c>
      <c r="J323" s="229" t="s">
        <v>709</v>
      </c>
      <c r="K323" s="230">
        <v>320</v>
      </c>
      <c r="L323" s="225" t="s">
        <v>218</v>
      </c>
      <c r="M323" s="231">
        <v>2</v>
      </c>
      <c r="N323" s="232" t="s">
        <v>230</v>
      </c>
      <c r="O323" s="222" t="s">
        <v>702</v>
      </c>
      <c r="P323" s="222" t="s">
        <v>726</v>
      </c>
    </row>
    <row r="324" spans="1:16" hidden="1">
      <c r="A324" s="223" t="s">
        <v>723</v>
      </c>
      <c r="B324" s="224" t="s">
        <v>699</v>
      </c>
      <c r="C324" s="237" t="s">
        <v>729</v>
      </c>
      <c r="D324" s="238" t="s">
        <v>725</v>
      </c>
      <c r="E324" s="239" t="s">
        <v>234</v>
      </c>
      <c r="F324" s="226">
        <v>330</v>
      </c>
      <c r="G324" s="226">
        <v>5896</v>
      </c>
      <c r="H324" s="227">
        <v>5566</v>
      </c>
      <c r="I324" s="235" t="s">
        <v>727</v>
      </c>
      <c r="J324" s="229" t="s">
        <v>728</v>
      </c>
      <c r="K324" s="230">
        <v>320</v>
      </c>
      <c r="L324" s="225" t="s">
        <v>218</v>
      </c>
      <c r="M324" s="231">
        <v>2</v>
      </c>
      <c r="N324" s="232" t="s">
        <v>230</v>
      </c>
      <c r="O324" s="222" t="s">
        <v>702</v>
      </c>
      <c r="P324" s="222" t="s">
        <v>726</v>
      </c>
    </row>
    <row r="325" spans="1:16" hidden="1">
      <c r="A325" s="223" t="s">
        <v>723</v>
      </c>
      <c r="B325" s="224" t="s">
        <v>699</v>
      </c>
      <c r="C325" s="224" t="s">
        <v>730</v>
      </c>
      <c r="D325" s="223" t="s">
        <v>731</v>
      </c>
      <c r="E325" s="225" t="s">
        <v>227</v>
      </c>
      <c r="F325" s="226">
        <v>0</v>
      </c>
      <c r="G325" s="226">
        <v>8100</v>
      </c>
      <c r="H325" s="227">
        <v>8100</v>
      </c>
      <c r="I325" s="235" t="s">
        <v>732</v>
      </c>
      <c r="J325" s="229" t="s">
        <v>733</v>
      </c>
      <c r="K325" s="230">
        <v>321</v>
      </c>
      <c r="L325" s="225" t="s">
        <v>218</v>
      </c>
      <c r="M325" s="231">
        <v>2</v>
      </c>
      <c r="N325" s="232" t="s">
        <v>230</v>
      </c>
      <c r="O325" s="222" t="s">
        <v>702</v>
      </c>
      <c r="P325" s="222" t="s">
        <v>726</v>
      </c>
    </row>
    <row r="326" spans="1:16" hidden="1">
      <c r="A326" s="223" t="s">
        <v>723</v>
      </c>
      <c r="B326" s="224" t="s">
        <v>699</v>
      </c>
      <c r="C326" s="224" t="s">
        <v>730</v>
      </c>
      <c r="D326" s="223" t="s">
        <v>731</v>
      </c>
      <c r="E326" s="225" t="s">
        <v>227</v>
      </c>
      <c r="F326" s="226">
        <v>8100</v>
      </c>
      <c r="G326" s="226">
        <v>8634</v>
      </c>
      <c r="H326" s="227">
        <v>534</v>
      </c>
      <c r="I326" s="235" t="s">
        <v>734</v>
      </c>
      <c r="J326" s="229" t="s">
        <v>735</v>
      </c>
      <c r="K326" s="230">
        <v>321</v>
      </c>
      <c r="L326" s="225" t="s">
        <v>218</v>
      </c>
      <c r="M326" s="231">
        <v>2</v>
      </c>
      <c r="N326" s="232" t="s">
        <v>230</v>
      </c>
      <c r="O326" s="222" t="s">
        <v>702</v>
      </c>
      <c r="P326" s="222" t="s">
        <v>726</v>
      </c>
    </row>
    <row r="327" spans="1:16" hidden="1">
      <c r="A327" s="223" t="s">
        <v>723</v>
      </c>
      <c r="B327" s="224" t="s">
        <v>699</v>
      </c>
      <c r="C327" s="224" t="s">
        <v>736</v>
      </c>
      <c r="D327" s="223" t="s">
        <v>731</v>
      </c>
      <c r="E327" s="225" t="s">
        <v>234</v>
      </c>
      <c r="F327" s="226">
        <v>0</v>
      </c>
      <c r="G327" s="226">
        <v>8090</v>
      </c>
      <c r="H327" s="227">
        <v>8090</v>
      </c>
      <c r="I327" s="235" t="s">
        <v>732</v>
      </c>
      <c r="J327" s="229" t="s">
        <v>733</v>
      </c>
      <c r="K327" s="230">
        <v>322</v>
      </c>
      <c r="L327" s="225" t="s">
        <v>218</v>
      </c>
      <c r="M327" s="231">
        <v>2</v>
      </c>
      <c r="N327" s="232" t="s">
        <v>230</v>
      </c>
      <c r="O327" s="222" t="s">
        <v>702</v>
      </c>
      <c r="P327" s="222" t="s">
        <v>726</v>
      </c>
    </row>
    <row r="328" spans="1:16" hidden="1">
      <c r="A328" s="223" t="s">
        <v>723</v>
      </c>
      <c r="B328" s="224" t="s">
        <v>699</v>
      </c>
      <c r="C328" s="224" t="s">
        <v>736</v>
      </c>
      <c r="D328" s="223" t="s">
        <v>731</v>
      </c>
      <c r="E328" s="225" t="s">
        <v>234</v>
      </c>
      <c r="F328" s="226">
        <v>8090</v>
      </c>
      <c r="G328" s="226">
        <v>8645</v>
      </c>
      <c r="H328" s="227">
        <v>555</v>
      </c>
      <c r="I328" s="235" t="s">
        <v>734</v>
      </c>
      <c r="J328" s="229" t="s">
        <v>735</v>
      </c>
      <c r="K328" s="230">
        <v>322</v>
      </c>
      <c r="L328" s="225" t="s">
        <v>218</v>
      </c>
      <c r="M328" s="231">
        <v>2</v>
      </c>
      <c r="N328" s="232" t="s">
        <v>230</v>
      </c>
      <c r="O328" s="222" t="s">
        <v>702</v>
      </c>
      <c r="P328" s="222" t="s">
        <v>726</v>
      </c>
    </row>
    <row r="329" spans="1:16">
      <c r="A329" s="223" t="s">
        <v>723</v>
      </c>
      <c r="B329" s="224" t="s">
        <v>699</v>
      </c>
      <c r="C329" s="224" t="s">
        <v>737</v>
      </c>
      <c r="D329" s="223" t="s">
        <v>738</v>
      </c>
      <c r="E329" s="225" t="s">
        <v>237</v>
      </c>
      <c r="F329" s="226">
        <v>0</v>
      </c>
      <c r="G329" s="226">
        <v>599</v>
      </c>
      <c r="H329" s="227">
        <v>599</v>
      </c>
      <c r="I329" s="235" t="s">
        <v>732</v>
      </c>
      <c r="J329" s="229" t="s">
        <v>733</v>
      </c>
      <c r="K329" s="230">
        <v>324</v>
      </c>
      <c r="L329" s="225" t="s">
        <v>218</v>
      </c>
      <c r="M329" s="231">
        <v>2</v>
      </c>
      <c r="N329" s="232" t="s">
        <v>230</v>
      </c>
    </row>
    <row r="330" spans="1:16">
      <c r="A330" s="223" t="s">
        <v>723</v>
      </c>
      <c r="B330" s="224" t="s">
        <v>699</v>
      </c>
      <c r="C330" s="224" t="s">
        <v>739</v>
      </c>
      <c r="D330" s="223" t="s">
        <v>740</v>
      </c>
      <c r="E330" s="225" t="s">
        <v>237</v>
      </c>
      <c r="F330" s="226">
        <v>0</v>
      </c>
      <c r="G330" s="226">
        <v>460</v>
      </c>
      <c r="H330" s="227">
        <v>460</v>
      </c>
      <c r="I330" s="235" t="s">
        <v>732</v>
      </c>
      <c r="J330" s="229" t="s">
        <v>733</v>
      </c>
      <c r="K330" s="230">
        <v>325</v>
      </c>
      <c r="L330" s="225" t="s">
        <v>218</v>
      </c>
      <c r="M330" s="231">
        <v>2</v>
      </c>
      <c r="N330" s="232" t="s">
        <v>230</v>
      </c>
    </row>
    <row r="331" spans="1:16" hidden="1">
      <c r="A331" s="223" t="s">
        <v>223</v>
      </c>
      <c r="B331" s="224" t="s">
        <v>699</v>
      </c>
      <c r="C331" s="224" t="s">
        <v>741</v>
      </c>
      <c r="D331" s="223" t="s">
        <v>742</v>
      </c>
      <c r="E331" s="225" t="s">
        <v>237</v>
      </c>
      <c r="F331" s="226">
        <v>0</v>
      </c>
      <c r="G331" s="226">
        <v>660</v>
      </c>
      <c r="H331" s="227">
        <v>660</v>
      </c>
      <c r="I331" s="235" t="s">
        <v>732</v>
      </c>
      <c r="J331" s="229" t="s">
        <v>733</v>
      </c>
      <c r="K331" s="230">
        <v>326</v>
      </c>
      <c r="L331" s="225" t="s">
        <v>218</v>
      </c>
      <c r="M331" s="231">
        <v>2</v>
      </c>
      <c r="N331" s="232" t="s">
        <v>230</v>
      </c>
    </row>
    <row r="332" spans="1:16" hidden="1">
      <c r="A332" s="223" t="s">
        <v>223</v>
      </c>
      <c r="B332" s="224" t="s">
        <v>743</v>
      </c>
      <c r="C332" s="224" t="s">
        <v>744</v>
      </c>
      <c r="D332" s="223" t="s">
        <v>745</v>
      </c>
      <c r="E332" s="225" t="s">
        <v>227</v>
      </c>
      <c r="F332" s="226">
        <v>0</v>
      </c>
      <c r="G332" s="226">
        <v>6320</v>
      </c>
      <c r="H332" s="227">
        <v>6320</v>
      </c>
      <c r="I332" s="235" t="s">
        <v>242</v>
      </c>
      <c r="J332" s="229" t="s">
        <v>243</v>
      </c>
      <c r="K332" s="230">
        <v>327</v>
      </c>
      <c r="L332" s="225" t="s">
        <v>218</v>
      </c>
      <c r="M332" s="231">
        <v>2</v>
      </c>
      <c r="N332" s="232" t="s">
        <v>230</v>
      </c>
      <c r="O332" s="222" t="s">
        <v>746</v>
      </c>
      <c r="P332" s="222" t="s">
        <v>747</v>
      </c>
    </row>
    <row r="333" spans="1:16" hidden="1">
      <c r="A333" s="223" t="s">
        <v>223</v>
      </c>
      <c r="B333" s="224" t="s">
        <v>743</v>
      </c>
      <c r="C333" s="224" t="s">
        <v>744</v>
      </c>
      <c r="D333" s="223" t="s">
        <v>745</v>
      </c>
      <c r="E333" s="225" t="s">
        <v>227</v>
      </c>
      <c r="F333" s="226">
        <v>6320</v>
      </c>
      <c r="G333" s="226">
        <v>11330</v>
      </c>
      <c r="H333" s="227">
        <v>5010</v>
      </c>
      <c r="I333" s="235" t="s">
        <v>748</v>
      </c>
      <c r="J333" s="229" t="s">
        <v>749</v>
      </c>
      <c r="K333" s="230">
        <v>327</v>
      </c>
      <c r="L333" s="225" t="s">
        <v>218</v>
      </c>
      <c r="M333" s="231">
        <v>2</v>
      </c>
      <c r="N333" s="232" t="s">
        <v>230</v>
      </c>
      <c r="O333" s="222" t="s">
        <v>746</v>
      </c>
      <c r="P333" s="222" t="s">
        <v>747</v>
      </c>
    </row>
    <row r="334" spans="1:16" hidden="1">
      <c r="A334" s="223" t="s">
        <v>223</v>
      </c>
      <c r="B334" s="224" t="s">
        <v>743</v>
      </c>
      <c r="C334" s="224" t="s">
        <v>750</v>
      </c>
      <c r="D334" s="223" t="s">
        <v>745</v>
      </c>
      <c r="E334" s="225" t="s">
        <v>234</v>
      </c>
      <c r="F334" s="226">
        <v>0</v>
      </c>
      <c r="G334" s="226">
        <v>6520</v>
      </c>
      <c r="H334" s="227">
        <v>6520</v>
      </c>
      <c r="I334" s="235" t="s">
        <v>242</v>
      </c>
      <c r="J334" s="229" t="s">
        <v>243</v>
      </c>
      <c r="K334" s="230">
        <v>328</v>
      </c>
      <c r="L334" s="225" t="s">
        <v>218</v>
      </c>
      <c r="M334" s="231">
        <v>2</v>
      </c>
      <c r="N334" s="232" t="s">
        <v>230</v>
      </c>
      <c r="O334" s="222" t="s">
        <v>746</v>
      </c>
      <c r="P334" s="222" t="s">
        <v>747</v>
      </c>
    </row>
    <row r="335" spans="1:16" hidden="1">
      <c r="A335" s="223" t="s">
        <v>223</v>
      </c>
      <c r="B335" s="224" t="s">
        <v>743</v>
      </c>
      <c r="C335" s="224" t="s">
        <v>750</v>
      </c>
      <c r="D335" s="223" t="s">
        <v>745</v>
      </c>
      <c r="E335" s="225" t="s">
        <v>234</v>
      </c>
      <c r="F335" s="226">
        <v>6520</v>
      </c>
      <c r="G335" s="226">
        <v>11529</v>
      </c>
      <c r="H335" s="227">
        <v>5009</v>
      </c>
      <c r="I335" s="235" t="s">
        <v>748</v>
      </c>
      <c r="J335" s="229" t="s">
        <v>749</v>
      </c>
      <c r="K335" s="230">
        <v>328</v>
      </c>
      <c r="L335" s="225" t="s">
        <v>218</v>
      </c>
      <c r="M335" s="231">
        <v>2</v>
      </c>
      <c r="N335" s="232" t="s">
        <v>230</v>
      </c>
      <c r="O335" s="222" t="s">
        <v>746</v>
      </c>
      <c r="P335" s="222" t="s">
        <v>747</v>
      </c>
    </row>
    <row r="336" spans="1:16" hidden="1">
      <c r="A336" s="223" t="s">
        <v>223</v>
      </c>
      <c r="B336" s="224" t="s">
        <v>743</v>
      </c>
      <c r="C336" s="224" t="s">
        <v>751</v>
      </c>
      <c r="D336" s="223" t="s">
        <v>752</v>
      </c>
      <c r="E336" s="225" t="s">
        <v>227</v>
      </c>
      <c r="F336" s="226">
        <v>0</v>
      </c>
      <c r="G336" s="226">
        <v>4400</v>
      </c>
      <c r="H336" s="227">
        <v>4400</v>
      </c>
      <c r="I336" s="235" t="s">
        <v>748</v>
      </c>
      <c r="J336" s="229" t="s">
        <v>749</v>
      </c>
      <c r="K336" s="230">
        <v>331</v>
      </c>
      <c r="L336" s="225" t="s">
        <v>218</v>
      </c>
      <c r="M336" s="231">
        <v>2</v>
      </c>
      <c r="N336" s="232" t="s">
        <v>230</v>
      </c>
      <c r="O336" s="222" t="s">
        <v>746</v>
      </c>
      <c r="P336" s="222" t="s">
        <v>753</v>
      </c>
    </row>
    <row r="337" spans="1:16" hidden="1">
      <c r="A337" s="223" t="s">
        <v>223</v>
      </c>
      <c r="B337" s="224" t="s">
        <v>743</v>
      </c>
      <c r="C337" s="224" t="s">
        <v>751</v>
      </c>
      <c r="D337" s="223" t="s">
        <v>752</v>
      </c>
      <c r="E337" s="225" t="s">
        <v>227</v>
      </c>
      <c r="F337" s="226">
        <v>4400</v>
      </c>
      <c r="G337" s="226">
        <v>5018</v>
      </c>
      <c r="H337" s="227">
        <v>618</v>
      </c>
      <c r="I337" s="235" t="s">
        <v>754</v>
      </c>
      <c r="J337" s="229" t="s">
        <v>755</v>
      </c>
      <c r="K337" s="230">
        <v>331</v>
      </c>
      <c r="L337" s="225" t="s">
        <v>218</v>
      </c>
      <c r="M337" s="231">
        <v>2</v>
      </c>
      <c r="N337" s="232" t="s">
        <v>230</v>
      </c>
      <c r="O337" s="222" t="s">
        <v>746</v>
      </c>
      <c r="P337" s="222" t="s">
        <v>753</v>
      </c>
    </row>
    <row r="338" spans="1:16" hidden="1">
      <c r="A338" s="223" t="s">
        <v>223</v>
      </c>
      <c r="B338" s="224" t="s">
        <v>743</v>
      </c>
      <c r="C338" s="224" t="s">
        <v>756</v>
      </c>
      <c r="D338" s="223" t="s">
        <v>752</v>
      </c>
      <c r="E338" s="225" t="s">
        <v>234</v>
      </c>
      <c r="F338" s="226">
        <v>0</v>
      </c>
      <c r="G338" s="226">
        <v>4380</v>
      </c>
      <c r="H338" s="227">
        <v>4380</v>
      </c>
      <c r="I338" s="235" t="s">
        <v>748</v>
      </c>
      <c r="J338" s="229" t="s">
        <v>749</v>
      </c>
      <c r="K338" s="230">
        <v>332</v>
      </c>
      <c r="L338" s="225" t="s">
        <v>218</v>
      </c>
      <c r="M338" s="231">
        <v>2</v>
      </c>
      <c r="N338" s="232" t="s">
        <v>230</v>
      </c>
      <c r="O338" s="222" t="s">
        <v>746</v>
      </c>
      <c r="P338" s="222" t="s">
        <v>753</v>
      </c>
    </row>
    <row r="339" spans="1:16" hidden="1">
      <c r="A339" s="240" t="s">
        <v>223</v>
      </c>
      <c r="B339" s="224" t="s">
        <v>743</v>
      </c>
      <c r="C339" s="224" t="s">
        <v>756</v>
      </c>
      <c r="D339" s="223" t="s">
        <v>752</v>
      </c>
      <c r="E339" s="225" t="s">
        <v>234</v>
      </c>
      <c r="F339" s="226">
        <v>4380</v>
      </c>
      <c r="G339" s="226">
        <v>5004</v>
      </c>
      <c r="H339" s="227">
        <v>624</v>
      </c>
      <c r="I339" s="235" t="s">
        <v>754</v>
      </c>
      <c r="J339" s="229" t="s">
        <v>755</v>
      </c>
      <c r="K339" s="230">
        <v>332</v>
      </c>
      <c r="L339" s="225" t="s">
        <v>218</v>
      </c>
      <c r="M339" s="231">
        <v>2</v>
      </c>
      <c r="N339" s="232" t="s">
        <v>230</v>
      </c>
      <c r="O339" s="222" t="s">
        <v>746</v>
      </c>
      <c r="P339" s="222" t="s">
        <v>753</v>
      </c>
    </row>
    <row r="340" spans="1:16">
      <c r="A340" s="240" t="s">
        <v>223</v>
      </c>
      <c r="B340" s="224" t="s">
        <v>743</v>
      </c>
      <c r="C340" s="224" t="s">
        <v>757</v>
      </c>
      <c r="D340" s="223" t="s">
        <v>758</v>
      </c>
      <c r="E340" s="225" t="s">
        <v>237</v>
      </c>
      <c r="F340" s="226">
        <v>0</v>
      </c>
      <c r="G340" s="226">
        <v>269</v>
      </c>
      <c r="H340" s="227">
        <v>269</v>
      </c>
      <c r="I340" s="235" t="s">
        <v>748</v>
      </c>
      <c r="J340" s="229" t="s">
        <v>749</v>
      </c>
      <c r="K340" s="230">
        <v>333</v>
      </c>
      <c r="L340" s="225" t="s">
        <v>218</v>
      </c>
      <c r="M340" s="231">
        <v>2</v>
      </c>
      <c r="N340" s="232" t="s">
        <v>230</v>
      </c>
    </row>
    <row r="341" spans="1:16">
      <c r="A341" s="223" t="s">
        <v>223</v>
      </c>
      <c r="B341" s="224" t="s">
        <v>743</v>
      </c>
      <c r="C341" s="224" t="s">
        <v>759</v>
      </c>
      <c r="D341" s="223" t="s">
        <v>760</v>
      </c>
      <c r="E341" s="225" t="s">
        <v>237</v>
      </c>
      <c r="F341" s="226">
        <v>0</v>
      </c>
      <c r="G341" s="226">
        <v>260</v>
      </c>
      <c r="H341" s="227">
        <v>260</v>
      </c>
      <c r="I341" s="235" t="s">
        <v>748</v>
      </c>
      <c r="J341" s="229" t="s">
        <v>749</v>
      </c>
      <c r="K341" s="230">
        <v>334</v>
      </c>
      <c r="L341" s="225" t="s">
        <v>218</v>
      </c>
      <c r="M341" s="231">
        <v>2</v>
      </c>
      <c r="N341" s="232" t="s">
        <v>230</v>
      </c>
    </row>
    <row r="342" spans="1:16" hidden="1">
      <c r="A342" s="223" t="s">
        <v>223</v>
      </c>
      <c r="B342" s="224" t="s">
        <v>743</v>
      </c>
      <c r="C342" s="224" t="s">
        <v>761</v>
      </c>
      <c r="D342" s="223" t="s">
        <v>762</v>
      </c>
      <c r="E342" s="225" t="s">
        <v>227</v>
      </c>
      <c r="F342" s="226">
        <v>0</v>
      </c>
      <c r="G342" s="226">
        <v>2970</v>
      </c>
      <c r="H342" s="227">
        <v>2970</v>
      </c>
      <c r="I342" s="235" t="s">
        <v>754</v>
      </c>
      <c r="J342" s="229" t="s">
        <v>755</v>
      </c>
      <c r="K342" s="230">
        <v>336</v>
      </c>
      <c r="L342" s="225" t="s">
        <v>218</v>
      </c>
      <c r="M342" s="231">
        <v>2</v>
      </c>
      <c r="N342" s="232" t="s">
        <v>230</v>
      </c>
      <c r="O342" s="222" t="s">
        <v>746</v>
      </c>
      <c r="P342" s="222" t="s">
        <v>753</v>
      </c>
    </row>
    <row r="343" spans="1:16" hidden="1">
      <c r="A343" s="223" t="s">
        <v>223</v>
      </c>
      <c r="B343" s="224" t="s">
        <v>743</v>
      </c>
      <c r="C343" s="224" t="s">
        <v>761</v>
      </c>
      <c r="D343" s="223" t="s">
        <v>762</v>
      </c>
      <c r="E343" s="225" t="s">
        <v>227</v>
      </c>
      <c r="F343" s="226">
        <v>2970</v>
      </c>
      <c r="G343" s="226">
        <v>9490</v>
      </c>
      <c r="H343" s="227">
        <v>6520</v>
      </c>
      <c r="I343" s="235" t="s">
        <v>763</v>
      </c>
      <c r="J343" s="229" t="s">
        <v>764</v>
      </c>
      <c r="K343" s="230">
        <v>336</v>
      </c>
      <c r="L343" s="225" t="s">
        <v>218</v>
      </c>
      <c r="M343" s="231">
        <v>2</v>
      </c>
      <c r="N343" s="232" t="s">
        <v>230</v>
      </c>
      <c r="O343" s="222" t="s">
        <v>746</v>
      </c>
      <c r="P343" s="222" t="s">
        <v>753</v>
      </c>
    </row>
    <row r="344" spans="1:16" hidden="1">
      <c r="A344" s="223" t="s">
        <v>223</v>
      </c>
      <c r="B344" s="224" t="s">
        <v>743</v>
      </c>
      <c r="C344" s="224" t="s">
        <v>761</v>
      </c>
      <c r="D344" s="223" t="s">
        <v>762</v>
      </c>
      <c r="E344" s="225" t="s">
        <v>227</v>
      </c>
      <c r="F344" s="226">
        <v>9490</v>
      </c>
      <c r="G344" s="226">
        <v>12521</v>
      </c>
      <c r="H344" s="227">
        <v>3031</v>
      </c>
      <c r="I344" s="235" t="s">
        <v>765</v>
      </c>
      <c r="J344" s="229" t="s">
        <v>766</v>
      </c>
      <c r="K344" s="230">
        <v>336</v>
      </c>
      <c r="L344" s="225" t="s">
        <v>218</v>
      </c>
      <c r="M344" s="231">
        <v>1</v>
      </c>
      <c r="N344" s="232" t="s">
        <v>767</v>
      </c>
      <c r="O344" s="222" t="s">
        <v>746</v>
      </c>
      <c r="P344" s="222" t="s">
        <v>753</v>
      </c>
    </row>
    <row r="345" spans="1:16" hidden="1">
      <c r="A345" s="223" t="s">
        <v>223</v>
      </c>
      <c r="B345" s="224" t="s">
        <v>743</v>
      </c>
      <c r="C345" s="224" t="s">
        <v>768</v>
      </c>
      <c r="D345" s="223" t="s">
        <v>762</v>
      </c>
      <c r="E345" s="225" t="s">
        <v>234</v>
      </c>
      <c r="F345" s="226">
        <v>0</v>
      </c>
      <c r="G345" s="226">
        <v>2960</v>
      </c>
      <c r="H345" s="227">
        <v>2960</v>
      </c>
      <c r="I345" s="235" t="s">
        <v>754</v>
      </c>
      <c r="J345" s="229" t="s">
        <v>755</v>
      </c>
      <c r="K345" s="230">
        <v>337</v>
      </c>
      <c r="L345" s="225" t="s">
        <v>218</v>
      </c>
      <c r="M345" s="231">
        <v>2</v>
      </c>
      <c r="N345" s="232" t="s">
        <v>230</v>
      </c>
      <c r="O345" s="222" t="s">
        <v>746</v>
      </c>
      <c r="P345" s="222" t="s">
        <v>753</v>
      </c>
    </row>
    <row r="346" spans="1:16" hidden="1">
      <c r="A346" s="223" t="s">
        <v>223</v>
      </c>
      <c r="B346" s="224" t="s">
        <v>743</v>
      </c>
      <c r="C346" s="224" t="s">
        <v>768</v>
      </c>
      <c r="D346" s="223" t="s">
        <v>762</v>
      </c>
      <c r="E346" s="225" t="s">
        <v>234</v>
      </c>
      <c r="F346" s="226">
        <v>2960</v>
      </c>
      <c r="G346" s="226">
        <v>9490</v>
      </c>
      <c r="H346" s="227">
        <v>6530</v>
      </c>
      <c r="I346" s="235" t="s">
        <v>763</v>
      </c>
      <c r="J346" s="229" t="s">
        <v>764</v>
      </c>
      <c r="K346" s="230">
        <v>337</v>
      </c>
      <c r="L346" s="225" t="s">
        <v>218</v>
      </c>
      <c r="M346" s="231">
        <v>2</v>
      </c>
      <c r="N346" s="232" t="s">
        <v>230</v>
      </c>
      <c r="O346" s="222" t="s">
        <v>746</v>
      </c>
      <c r="P346" s="222" t="s">
        <v>753</v>
      </c>
    </row>
    <row r="347" spans="1:16" hidden="1">
      <c r="A347" s="223" t="s">
        <v>223</v>
      </c>
      <c r="B347" s="224" t="s">
        <v>743</v>
      </c>
      <c r="C347" s="224" t="s">
        <v>768</v>
      </c>
      <c r="D347" s="223" t="s">
        <v>762</v>
      </c>
      <c r="E347" s="225" t="s">
        <v>234</v>
      </c>
      <c r="F347" s="226">
        <v>9490</v>
      </c>
      <c r="G347" s="226">
        <v>12505</v>
      </c>
      <c r="H347" s="227">
        <v>3015</v>
      </c>
      <c r="I347" s="235" t="s">
        <v>765</v>
      </c>
      <c r="J347" s="229" t="s">
        <v>766</v>
      </c>
      <c r="K347" s="230">
        <v>337</v>
      </c>
      <c r="L347" s="225" t="s">
        <v>218</v>
      </c>
      <c r="M347" s="231">
        <v>1</v>
      </c>
      <c r="N347" s="232" t="s">
        <v>767</v>
      </c>
      <c r="O347" s="222" t="s">
        <v>746</v>
      </c>
      <c r="P347" s="222" t="s">
        <v>753</v>
      </c>
    </row>
    <row r="348" spans="1:16">
      <c r="A348" s="223" t="s">
        <v>223</v>
      </c>
      <c r="B348" s="224" t="s">
        <v>743</v>
      </c>
      <c r="C348" s="224" t="s">
        <v>769</v>
      </c>
      <c r="D348" s="223" t="s">
        <v>770</v>
      </c>
      <c r="E348" s="225" t="s">
        <v>237</v>
      </c>
      <c r="F348" s="226">
        <v>0</v>
      </c>
      <c r="G348" s="226">
        <v>466</v>
      </c>
      <c r="H348" s="227">
        <v>466</v>
      </c>
      <c r="I348" s="235" t="s">
        <v>765</v>
      </c>
      <c r="J348" s="229" t="s">
        <v>766</v>
      </c>
      <c r="K348" s="230">
        <v>340</v>
      </c>
      <c r="L348" s="225" t="s">
        <v>218</v>
      </c>
      <c r="M348" s="231">
        <v>1</v>
      </c>
      <c r="N348" s="232" t="s">
        <v>767</v>
      </c>
    </row>
    <row r="349" spans="1:16">
      <c r="A349" s="223" t="s">
        <v>223</v>
      </c>
      <c r="B349" s="224" t="s">
        <v>743</v>
      </c>
      <c r="C349" s="224" t="s">
        <v>771</v>
      </c>
      <c r="D349" s="223" t="s">
        <v>772</v>
      </c>
      <c r="E349" s="225" t="s">
        <v>237</v>
      </c>
      <c r="F349" s="226">
        <v>0</v>
      </c>
      <c r="G349" s="226">
        <v>258</v>
      </c>
      <c r="H349" s="227">
        <v>258</v>
      </c>
      <c r="I349" s="235" t="s">
        <v>765</v>
      </c>
      <c r="J349" s="229" t="s">
        <v>766</v>
      </c>
      <c r="K349" s="230">
        <v>341</v>
      </c>
      <c r="L349" s="225" t="s">
        <v>218</v>
      </c>
      <c r="M349" s="231">
        <v>1</v>
      </c>
      <c r="N349" s="232" t="s">
        <v>767</v>
      </c>
    </row>
    <row r="350" spans="1:16" hidden="1">
      <c r="A350" s="223" t="s">
        <v>223</v>
      </c>
      <c r="B350" s="224" t="s">
        <v>743</v>
      </c>
      <c r="C350" s="224" t="s">
        <v>773</v>
      </c>
      <c r="D350" s="223" t="s">
        <v>774</v>
      </c>
      <c r="E350" s="225" t="s">
        <v>227</v>
      </c>
      <c r="F350" s="226">
        <v>0</v>
      </c>
      <c r="G350" s="226">
        <v>720</v>
      </c>
      <c r="H350" s="227">
        <v>720</v>
      </c>
      <c r="I350" s="235" t="s">
        <v>765</v>
      </c>
      <c r="J350" s="229" t="s">
        <v>766</v>
      </c>
      <c r="K350" s="230">
        <v>342</v>
      </c>
      <c r="L350" s="225" t="s">
        <v>218</v>
      </c>
      <c r="M350" s="231">
        <v>1</v>
      </c>
      <c r="N350" s="232" t="s">
        <v>767</v>
      </c>
      <c r="O350" s="222" t="s">
        <v>746</v>
      </c>
      <c r="P350" s="222" t="s">
        <v>753</v>
      </c>
    </row>
    <row r="351" spans="1:16" hidden="1">
      <c r="A351" s="223" t="s">
        <v>223</v>
      </c>
      <c r="B351" s="224" t="s">
        <v>743</v>
      </c>
      <c r="C351" s="224" t="s">
        <v>773</v>
      </c>
      <c r="D351" s="223" t="s">
        <v>774</v>
      </c>
      <c r="E351" s="225" t="s">
        <v>227</v>
      </c>
      <c r="F351" s="226">
        <v>720</v>
      </c>
      <c r="G351" s="226">
        <v>1080</v>
      </c>
      <c r="H351" s="227">
        <v>360</v>
      </c>
      <c r="I351" s="235" t="s">
        <v>775</v>
      </c>
      <c r="J351" s="229" t="s">
        <v>776</v>
      </c>
      <c r="K351" s="230">
        <v>342</v>
      </c>
      <c r="L351" s="225" t="s">
        <v>218</v>
      </c>
      <c r="M351" s="231">
        <v>1</v>
      </c>
      <c r="N351" s="232" t="s">
        <v>767</v>
      </c>
      <c r="O351" s="222" t="s">
        <v>746</v>
      </c>
      <c r="P351" s="222" t="s">
        <v>753</v>
      </c>
    </row>
    <row r="352" spans="1:16" hidden="1">
      <c r="A352" s="223" t="s">
        <v>223</v>
      </c>
      <c r="B352" s="224" t="s">
        <v>743</v>
      </c>
      <c r="C352" s="224" t="s">
        <v>773</v>
      </c>
      <c r="D352" s="223" t="s">
        <v>774</v>
      </c>
      <c r="E352" s="225" t="s">
        <v>227</v>
      </c>
      <c r="F352" s="226">
        <v>1080</v>
      </c>
      <c r="G352" s="226">
        <v>6250</v>
      </c>
      <c r="H352" s="227">
        <v>5170</v>
      </c>
      <c r="I352" s="235" t="s">
        <v>765</v>
      </c>
      <c r="J352" s="229" t="s">
        <v>766</v>
      </c>
      <c r="K352" s="230">
        <v>342</v>
      </c>
      <c r="L352" s="225" t="s">
        <v>218</v>
      </c>
      <c r="M352" s="231">
        <v>1</v>
      </c>
      <c r="N352" s="232" t="s">
        <v>767</v>
      </c>
      <c r="O352" s="222" t="s">
        <v>746</v>
      </c>
      <c r="P352" s="222" t="s">
        <v>753</v>
      </c>
    </row>
    <row r="353" spans="1:16" hidden="1">
      <c r="A353" s="223" t="s">
        <v>223</v>
      </c>
      <c r="B353" s="224" t="s">
        <v>743</v>
      </c>
      <c r="C353" s="224" t="s">
        <v>773</v>
      </c>
      <c r="D353" s="223" t="s">
        <v>774</v>
      </c>
      <c r="E353" s="225" t="s">
        <v>227</v>
      </c>
      <c r="F353" s="226">
        <v>6250</v>
      </c>
      <c r="G353" s="226">
        <v>8510</v>
      </c>
      <c r="H353" s="227">
        <v>2260</v>
      </c>
      <c r="I353" s="235" t="s">
        <v>777</v>
      </c>
      <c r="J353" s="229" t="s">
        <v>778</v>
      </c>
      <c r="K353" s="230">
        <v>342</v>
      </c>
      <c r="L353" s="225" t="s">
        <v>218</v>
      </c>
      <c r="M353" s="231">
        <v>1</v>
      </c>
      <c r="N353" s="232" t="s">
        <v>767</v>
      </c>
      <c r="O353" s="222" t="s">
        <v>746</v>
      </c>
      <c r="P353" s="222" t="s">
        <v>753</v>
      </c>
    </row>
    <row r="354" spans="1:16" hidden="1">
      <c r="A354" s="223" t="s">
        <v>223</v>
      </c>
      <c r="B354" s="224" t="s">
        <v>743</v>
      </c>
      <c r="C354" s="224" t="s">
        <v>779</v>
      </c>
      <c r="D354" s="223" t="s">
        <v>774</v>
      </c>
      <c r="E354" s="225" t="s">
        <v>234</v>
      </c>
      <c r="F354" s="226">
        <v>0</v>
      </c>
      <c r="G354" s="226">
        <v>730</v>
      </c>
      <c r="H354" s="227">
        <v>730</v>
      </c>
      <c r="I354" s="235" t="s">
        <v>765</v>
      </c>
      <c r="J354" s="229" t="s">
        <v>766</v>
      </c>
      <c r="K354" s="230">
        <v>344</v>
      </c>
      <c r="L354" s="225" t="s">
        <v>218</v>
      </c>
      <c r="M354" s="231">
        <v>1</v>
      </c>
      <c r="N354" s="232" t="s">
        <v>767</v>
      </c>
      <c r="O354" s="222" t="s">
        <v>746</v>
      </c>
      <c r="P354" s="222" t="s">
        <v>753</v>
      </c>
    </row>
    <row r="355" spans="1:16" hidden="1">
      <c r="A355" s="223" t="s">
        <v>223</v>
      </c>
      <c r="B355" s="224" t="s">
        <v>743</v>
      </c>
      <c r="C355" s="224" t="s">
        <v>779</v>
      </c>
      <c r="D355" s="223" t="s">
        <v>774</v>
      </c>
      <c r="E355" s="225" t="s">
        <v>234</v>
      </c>
      <c r="F355" s="226">
        <v>730</v>
      </c>
      <c r="G355" s="226">
        <v>1090</v>
      </c>
      <c r="H355" s="227">
        <v>360</v>
      </c>
      <c r="I355" s="235" t="s">
        <v>775</v>
      </c>
      <c r="J355" s="229" t="s">
        <v>776</v>
      </c>
      <c r="K355" s="230">
        <v>344</v>
      </c>
      <c r="L355" s="225" t="s">
        <v>218</v>
      </c>
      <c r="M355" s="231">
        <v>1</v>
      </c>
      <c r="N355" s="232" t="s">
        <v>767</v>
      </c>
      <c r="O355" s="222" t="s">
        <v>746</v>
      </c>
      <c r="P355" s="222" t="s">
        <v>753</v>
      </c>
    </row>
    <row r="356" spans="1:16" hidden="1">
      <c r="A356" s="223" t="s">
        <v>223</v>
      </c>
      <c r="B356" s="224" t="s">
        <v>743</v>
      </c>
      <c r="C356" s="224" t="s">
        <v>779</v>
      </c>
      <c r="D356" s="223" t="s">
        <v>774</v>
      </c>
      <c r="E356" s="225" t="s">
        <v>234</v>
      </c>
      <c r="F356" s="226">
        <v>1090</v>
      </c>
      <c r="G356" s="226">
        <v>6270</v>
      </c>
      <c r="H356" s="227">
        <v>5180</v>
      </c>
      <c r="I356" s="235" t="s">
        <v>765</v>
      </c>
      <c r="J356" s="229" t="s">
        <v>766</v>
      </c>
      <c r="K356" s="230">
        <v>344</v>
      </c>
      <c r="L356" s="225" t="s">
        <v>218</v>
      </c>
      <c r="M356" s="231">
        <v>1</v>
      </c>
      <c r="N356" s="232" t="s">
        <v>767</v>
      </c>
      <c r="O356" s="222" t="s">
        <v>746</v>
      </c>
      <c r="P356" s="222" t="s">
        <v>753</v>
      </c>
    </row>
    <row r="357" spans="1:16" hidden="1">
      <c r="A357" s="223" t="s">
        <v>223</v>
      </c>
      <c r="B357" s="224" t="s">
        <v>743</v>
      </c>
      <c r="C357" s="224" t="s">
        <v>779</v>
      </c>
      <c r="D357" s="223" t="s">
        <v>774</v>
      </c>
      <c r="E357" s="225" t="s">
        <v>234</v>
      </c>
      <c r="F357" s="226">
        <v>6270</v>
      </c>
      <c r="G357" s="226">
        <v>8517</v>
      </c>
      <c r="H357" s="227">
        <v>2247</v>
      </c>
      <c r="I357" s="235" t="s">
        <v>777</v>
      </c>
      <c r="J357" s="229" t="s">
        <v>778</v>
      </c>
      <c r="K357" s="230">
        <v>344</v>
      </c>
      <c r="L357" s="225" t="s">
        <v>218</v>
      </c>
      <c r="M357" s="231">
        <v>1</v>
      </c>
      <c r="N357" s="232" t="s">
        <v>767</v>
      </c>
      <c r="O357" s="222" t="s">
        <v>746</v>
      </c>
      <c r="P357" s="222" t="s">
        <v>753</v>
      </c>
    </row>
    <row r="358" spans="1:16" hidden="1">
      <c r="A358" s="223" t="s">
        <v>223</v>
      </c>
      <c r="B358" s="224" t="s">
        <v>743</v>
      </c>
      <c r="C358" s="224" t="s">
        <v>780</v>
      </c>
      <c r="D358" s="223" t="s">
        <v>781</v>
      </c>
      <c r="E358" s="225" t="s">
        <v>227</v>
      </c>
      <c r="F358" s="226">
        <v>0</v>
      </c>
      <c r="G358" s="226">
        <v>2110</v>
      </c>
      <c r="H358" s="227">
        <v>2110</v>
      </c>
      <c r="I358" s="235" t="s">
        <v>777</v>
      </c>
      <c r="J358" s="229" t="s">
        <v>778</v>
      </c>
      <c r="K358" s="230">
        <v>347</v>
      </c>
      <c r="L358" s="225" t="s">
        <v>218</v>
      </c>
      <c r="M358" s="231">
        <v>1</v>
      </c>
      <c r="N358" s="232" t="s">
        <v>767</v>
      </c>
      <c r="O358" s="222" t="s">
        <v>746</v>
      </c>
      <c r="P358" s="222" t="s">
        <v>782</v>
      </c>
    </row>
    <row r="359" spans="1:16" hidden="1">
      <c r="A359" s="223" t="s">
        <v>223</v>
      </c>
      <c r="B359" s="224" t="s">
        <v>743</v>
      </c>
      <c r="C359" s="224" t="s">
        <v>780</v>
      </c>
      <c r="D359" s="223" t="s">
        <v>781</v>
      </c>
      <c r="E359" s="225" t="s">
        <v>227</v>
      </c>
      <c r="F359" s="226">
        <v>2110</v>
      </c>
      <c r="G359" s="226">
        <v>6571</v>
      </c>
      <c r="H359" s="227">
        <v>4461</v>
      </c>
      <c r="I359" s="235" t="s">
        <v>783</v>
      </c>
      <c r="J359" s="229" t="s">
        <v>784</v>
      </c>
      <c r="K359" s="230">
        <v>347</v>
      </c>
      <c r="L359" s="225" t="s">
        <v>218</v>
      </c>
      <c r="M359" s="231">
        <v>1</v>
      </c>
      <c r="N359" s="232" t="s">
        <v>767</v>
      </c>
      <c r="O359" s="222" t="s">
        <v>746</v>
      </c>
      <c r="P359" s="222" t="s">
        <v>782</v>
      </c>
    </row>
    <row r="360" spans="1:16" hidden="1">
      <c r="A360" s="223" t="s">
        <v>223</v>
      </c>
      <c r="B360" s="224" t="s">
        <v>743</v>
      </c>
      <c r="C360" s="224" t="s">
        <v>785</v>
      </c>
      <c r="D360" s="223" t="s">
        <v>781</v>
      </c>
      <c r="E360" s="225" t="s">
        <v>234</v>
      </c>
      <c r="F360" s="226">
        <v>0</v>
      </c>
      <c r="G360" s="226">
        <v>2100</v>
      </c>
      <c r="H360" s="227">
        <v>2100</v>
      </c>
      <c r="I360" s="235" t="s">
        <v>777</v>
      </c>
      <c r="J360" s="229" t="s">
        <v>778</v>
      </c>
      <c r="K360" s="230">
        <v>348</v>
      </c>
      <c r="L360" s="225" t="s">
        <v>218</v>
      </c>
      <c r="M360" s="231">
        <v>1</v>
      </c>
      <c r="N360" s="232" t="s">
        <v>767</v>
      </c>
      <c r="O360" s="222" t="s">
        <v>746</v>
      </c>
      <c r="P360" s="222" t="s">
        <v>782</v>
      </c>
    </row>
    <row r="361" spans="1:16" hidden="1">
      <c r="A361" s="223" t="s">
        <v>223</v>
      </c>
      <c r="B361" s="224" t="s">
        <v>743</v>
      </c>
      <c r="C361" s="224" t="s">
        <v>785</v>
      </c>
      <c r="D361" s="223" t="s">
        <v>781</v>
      </c>
      <c r="E361" s="225" t="s">
        <v>234</v>
      </c>
      <c r="F361" s="226">
        <v>2100</v>
      </c>
      <c r="G361" s="226">
        <v>6582</v>
      </c>
      <c r="H361" s="227">
        <v>4482</v>
      </c>
      <c r="I361" s="235" t="s">
        <v>783</v>
      </c>
      <c r="J361" s="229" t="s">
        <v>784</v>
      </c>
      <c r="K361" s="230">
        <v>348</v>
      </c>
      <c r="L361" s="225" t="s">
        <v>218</v>
      </c>
      <c r="M361" s="231">
        <v>1</v>
      </c>
      <c r="N361" s="232" t="s">
        <v>767</v>
      </c>
      <c r="O361" s="222" t="s">
        <v>746</v>
      </c>
      <c r="P361" s="222" t="s">
        <v>782</v>
      </c>
    </row>
    <row r="362" spans="1:16">
      <c r="A362" s="223" t="s">
        <v>223</v>
      </c>
      <c r="B362" s="224" t="s">
        <v>743</v>
      </c>
      <c r="C362" s="224" t="s">
        <v>786</v>
      </c>
      <c r="D362" s="223" t="s">
        <v>787</v>
      </c>
      <c r="E362" s="225" t="s">
        <v>237</v>
      </c>
      <c r="F362" s="226">
        <v>0</v>
      </c>
      <c r="G362" s="226">
        <v>330</v>
      </c>
      <c r="H362" s="227">
        <v>330</v>
      </c>
      <c r="I362" s="235" t="s">
        <v>783</v>
      </c>
      <c r="J362" s="229" t="s">
        <v>784</v>
      </c>
      <c r="K362" s="230">
        <v>350</v>
      </c>
      <c r="L362" s="225" t="s">
        <v>218</v>
      </c>
      <c r="M362" s="231">
        <v>1</v>
      </c>
      <c r="N362" s="232" t="s">
        <v>767</v>
      </c>
    </row>
    <row r="363" spans="1:16">
      <c r="A363" s="223" t="s">
        <v>223</v>
      </c>
      <c r="B363" s="224" t="s">
        <v>743</v>
      </c>
      <c r="C363" s="224" t="s">
        <v>788</v>
      </c>
      <c r="D363" s="223" t="s">
        <v>789</v>
      </c>
      <c r="E363" s="225" t="s">
        <v>237</v>
      </c>
      <c r="F363" s="226">
        <v>0</v>
      </c>
      <c r="G363" s="226">
        <v>203</v>
      </c>
      <c r="H363" s="227">
        <v>203</v>
      </c>
      <c r="I363" s="235" t="s">
        <v>783</v>
      </c>
      <c r="J363" s="229" t="s">
        <v>784</v>
      </c>
      <c r="K363" s="230">
        <v>351</v>
      </c>
      <c r="L363" s="225" t="s">
        <v>218</v>
      </c>
      <c r="M363" s="231">
        <v>1</v>
      </c>
      <c r="N363" s="232" t="s">
        <v>767</v>
      </c>
    </row>
    <row r="364" spans="1:16" hidden="1">
      <c r="A364" s="223" t="s">
        <v>223</v>
      </c>
      <c r="B364" s="224" t="s">
        <v>743</v>
      </c>
      <c r="C364" s="224" t="s">
        <v>790</v>
      </c>
      <c r="D364" s="223" t="s">
        <v>791</v>
      </c>
      <c r="E364" s="225" t="s">
        <v>227</v>
      </c>
      <c r="F364" s="226">
        <v>0</v>
      </c>
      <c r="G364" s="226">
        <v>3190</v>
      </c>
      <c r="H364" s="227">
        <v>3190</v>
      </c>
      <c r="I364" s="235" t="s">
        <v>783</v>
      </c>
      <c r="J364" s="229" t="s">
        <v>784</v>
      </c>
      <c r="K364" s="230">
        <v>352</v>
      </c>
      <c r="L364" s="225" t="s">
        <v>218</v>
      </c>
      <c r="M364" s="231">
        <v>1</v>
      </c>
      <c r="N364" s="232" t="s">
        <v>767</v>
      </c>
      <c r="O364" s="222" t="s">
        <v>746</v>
      </c>
      <c r="P364" s="222" t="s">
        <v>782</v>
      </c>
    </row>
    <row r="365" spans="1:16" hidden="1">
      <c r="A365" s="223" t="s">
        <v>223</v>
      </c>
      <c r="B365" s="224" t="s">
        <v>743</v>
      </c>
      <c r="C365" s="224" t="s">
        <v>790</v>
      </c>
      <c r="D365" s="223" t="s">
        <v>791</v>
      </c>
      <c r="E365" s="225" t="s">
        <v>227</v>
      </c>
      <c r="F365" s="226">
        <v>3190</v>
      </c>
      <c r="G365" s="226">
        <v>3755</v>
      </c>
      <c r="H365" s="227">
        <v>565</v>
      </c>
      <c r="I365" s="235" t="s">
        <v>792</v>
      </c>
      <c r="J365" s="229" t="s">
        <v>793</v>
      </c>
      <c r="K365" s="230">
        <v>352</v>
      </c>
      <c r="L365" s="225" t="s">
        <v>218</v>
      </c>
      <c r="M365" s="231">
        <v>1</v>
      </c>
      <c r="N365" s="232" t="s">
        <v>767</v>
      </c>
      <c r="O365" s="222" t="s">
        <v>746</v>
      </c>
      <c r="P365" s="222" t="s">
        <v>782</v>
      </c>
    </row>
    <row r="366" spans="1:16" hidden="1">
      <c r="A366" s="223" t="s">
        <v>223</v>
      </c>
      <c r="B366" s="224" t="s">
        <v>743</v>
      </c>
      <c r="C366" s="224" t="s">
        <v>794</v>
      </c>
      <c r="D366" s="223" t="s">
        <v>791</v>
      </c>
      <c r="E366" s="225" t="s">
        <v>234</v>
      </c>
      <c r="F366" s="226">
        <v>0</v>
      </c>
      <c r="G366" s="226">
        <v>3180</v>
      </c>
      <c r="H366" s="227">
        <v>3180</v>
      </c>
      <c r="I366" s="235" t="s">
        <v>783</v>
      </c>
      <c r="J366" s="229" t="s">
        <v>784</v>
      </c>
      <c r="K366" s="230">
        <v>353</v>
      </c>
      <c r="L366" s="225" t="s">
        <v>218</v>
      </c>
      <c r="M366" s="231">
        <v>1</v>
      </c>
      <c r="N366" s="232" t="s">
        <v>767</v>
      </c>
      <c r="O366" s="222" t="s">
        <v>746</v>
      </c>
      <c r="P366" s="222" t="s">
        <v>782</v>
      </c>
    </row>
    <row r="367" spans="1:16" hidden="1">
      <c r="A367" s="223" t="s">
        <v>223</v>
      </c>
      <c r="B367" s="224" t="s">
        <v>743</v>
      </c>
      <c r="C367" s="224" t="s">
        <v>794</v>
      </c>
      <c r="D367" s="223" t="s">
        <v>791</v>
      </c>
      <c r="E367" s="225" t="s">
        <v>234</v>
      </c>
      <c r="F367" s="226">
        <v>3180</v>
      </c>
      <c r="G367" s="226">
        <v>3748</v>
      </c>
      <c r="H367" s="227">
        <v>568</v>
      </c>
      <c r="I367" s="235" t="s">
        <v>792</v>
      </c>
      <c r="J367" s="229" t="s">
        <v>793</v>
      </c>
      <c r="K367" s="230">
        <v>353</v>
      </c>
      <c r="L367" s="225" t="s">
        <v>218</v>
      </c>
      <c r="M367" s="231">
        <v>1</v>
      </c>
      <c r="N367" s="232" t="s">
        <v>767</v>
      </c>
      <c r="O367" s="222" t="s">
        <v>746</v>
      </c>
      <c r="P367" s="222" t="s">
        <v>782</v>
      </c>
    </row>
    <row r="368" spans="1:16" hidden="1">
      <c r="A368" s="223" t="s">
        <v>223</v>
      </c>
      <c r="B368" s="224" t="s">
        <v>743</v>
      </c>
      <c r="C368" s="224" t="s">
        <v>795</v>
      </c>
      <c r="D368" s="223" t="s">
        <v>796</v>
      </c>
      <c r="E368" s="225" t="s">
        <v>227</v>
      </c>
      <c r="F368" s="226">
        <v>0</v>
      </c>
      <c r="G368" s="226">
        <v>5610</v>
      </c>
      <c r="H368" s="227">
        <v>5610</v>
      </c>
      <c r="I368" s="235" t="s">
        <v>792</v>
      </c>
      <c r="J368" s="229" t="s">
        <v>793</v>
      </c>
      <c r="K368" s="230">
        <v>355</v>
      </c>
      <c r="L368" s="225" t="s">
        <v>218</v>
      </c>
      <c r="M368" s="231">
        <v>1</v>
      </c>
      <c r="N368" s="232" t="s">
        <v>767</v>
      </c>
      <c r="O368" s="222" t="s">
        <v>746</v>
      </c>
      <c r="P368" s="222" t="s">
        <v>797</v>
      </c>
    </row>
    <row r="369" spans="1:16" hidden="1">
      <c r="A369" s="223" t="s">
        <v>223</v>
      </c>
      <c r="B369" s="224" t="s">
        <v>743</v>
      </c>
      <c r="C369" s="224" t="s">
        <v>795</v>
      </c>
      <c r="D369" s="223" t="s">
        <v>796</v>
      </c>
      <c r="E369" s="225" t="s">
        <v>227</v>
      </c>
      <c r="F369" s="226">
        <v>5610</v>
      </c>
      <c r="G369" s="226">
        <v>9536</v>
      </c>
      <c r="H369" s="227">
        <v>3926</v>
      </c>
      <c r="I369" s="235" t="s">
        <v>798</v>
      </c>
      <c r="J369" s="229" t="s">
        <v>799</v>
      </c>
      <c r="K369" s="230">
        <v>355</v>
      </c>
      <c r="L369" s="225" t="s">
        <v>218</v>
      </c>
      <c r="M369" s="231">
        <v>1</v>
      </c>
      <c r="N369" s="232" t="s">
        <v>767</v>
      </c>
      <c r="O369" s="222" t="s">
        <v>746</v>
      </c>
      <c r="P369" s="222" t="s">
        <v>797</v>
      </c>
    </row>
    <row r="370" spans="1:16" hidden="1">
      <c r="A370" s="223" t="s">
        <v>223</v>
      </c>
      <c r="B370" s="224" t="s">
        <v>743</v>
      </c>
      <c r="C370" s="224" t="s">
        <v>800</v>
      </c>
      <c r="D370" s="223" t="s">
        <v>796</v>
      </c>
      <c r="E370" s="225" t="s">
        <v>234</v>
      </c>
      <c r="F370" s="226">
        <v>0</v>
      </c>
      <c r="G370" s="226">
        <v>5630</v>
      </c>
      <c r="H370" s="227">
        <v>5630</v>
      </c>
      <c r="I370" s="235" t="s">
        <v>792</v>
      </c>
      <c r="J370" s="229" t="s">
        <v>793</v>
      </c>
      <c r="K370" s="230">
        <v>356</v>
      </c>
      <c r="L370" s="225" t="s">
        <v>218</v>
      </c>
      <c r="M370" s="231">
        <v>1</v>
      </c>
      <c r="N370" s="232" t="s">
        <v>767</v>
      </c>
      <c r="O370" s="222" t="s">
        <v>746</v>
      </c>
      <c r="P370" s="222" t="s">
        <v>797</v>
      </c>
    </row>
    <row r="371" spans="1:16" hidden="1">
      <c r="A371" s="223" t="s">
        <v>223</v>
      </c>
      <c r="B371" s="224" t="s">
        <v>743</v>
      </c>
      <c r="C371" s="224" t="s">
        <v>800</v>
      </c>
      <c r="D371" s="223" t="s">
        <v>796</v>
      </c>
      <c r="E371" s="225" t="s">
        <v>234</v>
      </c>
      <c r="F371" s="226">
        <v>5630</v>
      </c>
      <c r="G371" s="226">
        <v>9547</v>
      </c>
      <c r="H371" s="227">
        <v>3917</v>
      </c>
      <c r="I371" s="235" t="s">
        <v>798</v>
      </c>
      <c r="J371" s="229" t="s">
        <v>799</v>
      </c>
      <c r="K371" s="230">
        <v>356</v>
      </c>
      <c r="L371" s="225" t="s">
        <v>218</v>
      </c>
      <c r="M371" s="231">
        <v>1</v>
      </c>
      <c r="N371" s="232" t="s">
        <v>767</v>
      </c>
      <c r="O371" s="222" t="s">
        <v>746</v>
      </c>
      <c r="P371" s="222" t="s">
        <v>797</v>
      </c>
    </row>
    <row r="372" spans="1:16">
      <c r="A372" s="223" t="s">
        <v>223</v>
      </c>
      <c r="B372" s="224" t="s">
        <v>743</v>
      </c>
      <c r="C372" s="224" t="s">
        <v>801</v>
      </c>
      <c r="D372" s="223" t="s">
        <v>802</v>
      </c>
      <c r="E372" s="225" t="s">
        <v>237</v>
      </c>
      <c r="F372" s="226">
        <v>0</v>
      </c>
      <c r="G372" s="226">
        <v>278</v>
      </c>
      <c r="H372" s="227">
        <v>278</v>
      </c>
      <c r="I372" s="235" t="s">
        <v>798</v>
      </c>
      <c r="J372" s="229" t="s">
        <v>799</v>
      </c>
      <c r="K372" s="230">
        <v>358</v>
      </c>
      <c r="L372" s="225" t="s">
        <v>218</v>
      </c>
      <c r="M372" s="231">
        <v>1</v>
      </c>
      <c r="N372" s="232" t="s">
        <v>767</v>
      </c>
    </row>
    <row r="373" spans="1:16">
      <c r="A373" s="223" t="s">
        <v>223</v>
      </c>
      <c r="B373" s="224" t="s">
        <v>743</v>
      </c>
      <c r="C373" s="224" t="s">
        <v>803</v>
      </c>
      <c r="D373" s="223" t="s">
        <v>804</v>
      </c>
      <c r="E373" s="225" t="s">
        <v>237</v>
      </c>
      <c r="F373" s="226">
        <v>0</v>
      </c>
      <c r="G373" s="226">
        <v>278</v>
      </c>
      <c r="H373" s="227">
        <v>278</v>
      </c>
      <c r="I373" s="235" t="s">
        <v>798</v>
      </c>
      <c r="J373" s="229" t="s">
        <v>799</v>
      </c>
      <c r="K373" s="230">
        <v>359</v>
      </c>
      <c r="L373" s="225" t="s">
        <v>218</v>
      </c>
      <c r="M373" s="231">
        <v>1</v>
      </c>
      <c r="N373" s="232" t="s">
        <v>767</v>
      </c>
    </row>
    <row r="374" spans="1:16" hidden="1">
      <c r="A374" s="223" t="s">
        <v>223</v>
      </c>
      <c r="B374" s="224" t="s">
        <v>743</v>
      </c>
      <c r="C374" s="224" t="s">
        <v>805</v>
      </c>
      <c r="D374" s="223" t="s">
        <v>806</v>
      </c>
      <c r="E374" s="225" t="s">
        <v>227</v>
      </c>
      <c r="F374" s="226">
        <v>0</v>
      </c>
      <c r="G374" s="226">
        <v>4450</v>
      </c>
      <c r="H374" s="227">
        <v>4450</v>
      </c>
      <c r="I374" s="235" t="s">
        <v>798</v>
      </c>
      <c r="J374" s="229" t="s">
        <v>799</v>
      </c>
      <c r="K374" s="230">
        <v>361</v>
      </c>
      <c r="L374" s="225" t="s">
        <v>218</v>
      </c>
      <c r="M374" s="231">
        <v>1</v>
      </c>
      <c r="N374" s="232" t="s">
        <v>767</v>
      </c>
      <c r="O374" s="222" t="s">
        <v>746</v>
      </c>
      <c r="P374" s="222" t="s">
        <v>797</v>
      </c>
    </row>
    <row r="375" spans="1:16" hidden="1">
      <c r="A375" s="223" t="s">
        <v>223</v>
      </c>
      <c r="B375" s="224" t="s">
        <v>743</v>
      </c>
      <c r="C375" s="224" t="s">
        <v>805</v>
      </c>
      <c r="D375" s="223" t="s">
        <v>806</v>
      </c>
      <c r="E375" s="225" t="s">
        <v>227</v>
      </c>
      <c r="F375" s="226">
        <v>4450</v>
      </c>
      <c r="G375" s="226">
        <v>4770</v>
      </c>
      <c r="H375" s="227">
        <v>320</v>
      </c>
      <c r="I375" s="235" t="s">
        <v>807</v>
      </c>
      <c r="J375" s="229" t="s">
        <v>808</v>
      </c>
      <c r="K375" s="230">
        <v>361</v>
      </c>
      <c r="L375" s="225" t="s">
        <v>218</v>
      </c>
      <c r="M375" s="231">
        <v>1</v>
      </c>
      <c r="N375" s="232" t="s">
        <v>767</v>
      </c>
      <c r="O375" s="222" t="s">
        <v>746</v>
      </c>
      <c r="P375" s="222" t="s">
        <v>797</v>
      </c>
    </row>
    <row r="376" spans="1:16" hidden="1">
      <c r="A376" s="223" t="s">
        <v>223</v>
      </c>
      <c r="B376" s="224" t="s">
        <v>743</v>
      </c>
      <c r="C376" s="224" t="s">
        <v>805</v>
      </c>
      <c r="D376" s="223" t="s">
        <v>806</v>
      </c>
      <c r="E376" s="225" t="s">
        <v>227</v>
      </c>
      <c r="F376" s="226">
        <v>4770</v>
      </c>
      <c r="G376" s="226">
        <v>9628</v>
      </c>
      <c r="H376" s="227">
        <v>4858</v>
      </c>
      <c r="I376" s="235" t="s">
        <v>809</v>
      </c>
      <c r="J376" s="229" t="s">
        <v>810</v>
      </c>
      <c r="K376" s="230">
        <v>361</v>
      </c>
      <c r="L376" s="225" t="s">
        <v>218</v>
      </c>
      <c r="M376" s="231">
        <v>1</v>
      </c>
      <c r="N376" s="232" t="s">
        <v>767</v>
      </c>
      <c r="O376" s="222" t="s">
        <v>746</v>
      </c>
      <c r="P376" s="222" t="s">
        <v>797</v>
      </c>
    </row>
    <row r="377" spans="1:16" hidden="1">
      <c r="A377" s="223" t="s">
        <v>223</v>
      </c>
      <c r="B377" s="224" t="s">
        <v>743</v>
      </c>
      <c r="C377" s="224" t="s">
        <v>811</v>
      </c>
      <c r="D377" s="223" t="s">
        <v>806</v>
      </c>
      <c r="E377" s="225" t="s">
        <v>234</v>
      </c>
      <c r="F377" s="226">
        <v>0</v>
      </c>
      <c r="G377" s="226">
        <v>4450</v>
      </c>
      <c r="H377" s="227">
        <v>4450</v>
      </c>
      <c r="I377" s="235" t="s">
        <v>798</v>
      </c>
      <c r="J377" s="229" t="s">
        <v>799</v>
      </c>
      <c r="K377" s="230">
        <v>362</v>
      </c>
      <c r="L377" s="225" t="s">
        <v>218</v>
      </c>
      <c r="M377" s="231">
        <v>1</v>
      </c>
      <c r="N377" s="232" t="s">
        <v>767</v>
      </c>
      <c r="O377" s="222" t="s">
        <v>746</v>
      </c>
      <c r="P377" s="222" t="s">
        <v>797</v>
      </c>
    </row>
    <row r="378" spans="1:16" hidden="1">
      <c r="A378" s="223" t="s">
        <v>223</v>
      </c>
      <c r="B378" s="224" t="s">
        <v>743</v>
      </c>
      <c r="C378" s="224" t="s">
        <v>811</v>
      </c>
      <c r="D378" s="223" t="s">
        <v>806</v>
      </c>
      <c r="E378" s="225" t="s">
        <v>234</v>
      </c>
      <c r="F378" s="226">
        <v>4450</v>
      </c>
      <c r="G378" s="226">
        <v>4760</v>
      </c>
      <c r="H378" s="227">
        <v>310</v>
      </c>
      <c r="I378" s="235" t="s">
        <v>807</v>
      </c>
      <c r="J378" s="229" t="s">
        <v>808</v>
      </c>
      <c r="K378" s="230">
        <v>362</v>
      </c>
      <c r="L378" s="225" t="s">
        <v>218</v>
      </c>
      <c r="M378" s="231">
        <v>1</v>
      </c>
      <c r="N378" s="232" t="s">
        <v>767</v>
      </c>
      <c r="O378" s="222" t="s">
        <v>746</v>
      </c>
      <c r="P378" s="222" t="s">
        <v>797</v>
      </c>
    </row>
    <row r="379" spans="1:16" hidden="1">
      <c r="A379" s="223" t="s">
        <v>223</v>
      </c>
      <c r="B379" s="224" t="s">
        <v>743</v>
      </c>
      <c r="C379" s="224" t="s">
        <v>811</v>
      </c>
      <c r="D379" s="223" t="s">
        <v>806</v>
      </c>
      <c r="E379" s="225" t="s">
        <v>234</v>
      </c>
      <c r="F379" s="226">
        <v>4760</v>
      </c>
      <c r="G379" s="226">
        <v>9633</v>
      </c>
      <c r="H379" s="227">
        <v>4873</v>
      </c>
      <c r="I379" s="235" t="s">
        <v>809</v>
      </c>
      <c r="J379" s="229" t="s">
        <v>810</v>
      </c>
      <c r="K379" s="230">
        <v>362</v>
      </c>
      <c r="L379" s="225" t="s">
        <v>218</v>
      </c>
      <c r="M379" s="231">
        <v>1</v>
      </c>
      <c r="N379" s="232" t="s">
        <v>767</v>
      </c>
      <c r="O379" s="222" t="s">
        <v>746</v>
      </c>
      <c r="P379" s="222" t="s">
        <v>797</v>
      </c>
    </row>
    <row r="380" spans="1:16" hidden="1">
      <c r="A380" s="223" t="s">
        <v>223</v>
      </c>
      <c r="B380" s="224" t="s">
        <v>743</v>
      </c>
      <c r="C380" s="224" t="s">
        <v>812</v>
      </c>
      <c r="D380" s="223" t="s">
        <v>813</v>
      </c>
      <c r="E380" s="225" t="s">
        <v>227</v>
      </c>
      <c r="F380" s="226">
        <v>0</v>
      </c>
      <c r="G380" s="226">
        <v>3963</v>
      </c>
      <c r="H380" s="227">
        <v>3963</v>
      </c>
      <c r="I380" s="235" t="s">
        <v>809</v>
      </c>
      <c r="J380" s="229" t="s">
        <v>810</v>
      </c>
      <c r="K380" s="230">
        <v>364</v>
      </c>
      <c r="L380" s="225" t="s">
        <v>218</v>
      </c>
      <c r="M380" s="231">
        <v>1</v>
      </c>
      <c r="N380" s="232" t="s">
        <v>767</v>
      </c>
      <c r="O380" s="222" t="s">
        <v>746</v>
      </c>
      <c r="P380" s="222" t="s">
        <v>814</v>
      </c>
    </row>
    <row r="381" spans="1:16" hidden="1">
      <c r="A381" s="223" t="s">
        <v>223</v>
      </c>
      <c r="B381" s="224" t="s">
        <v>743</v>
      </c>
      <c r="C381" s="224" t="s">
        <v>815</v>
      </c>
      <c r="D381" s="223" t="s">
        <v>813</v>
      </c>
      <c r="E381" s="225" t="s">
        <v>234</v>
      </c>
      <c r="F381" s="226">
        <v>0</v>
      </c>
      <c r="G381" s="226">
        <v>3967</v>
      </c>
      <c r="H381" s="227">
        <v>3967</v>
      </c>
      <c r="I381" s="235" t="s">
        <v>809</v>
      </c>
      <c r="J381" s="229" t="s">
        <v>810</v>
      </c>
      <c r="K381" s="230">
        <v>365</v>
      </c>
      <c r="L381" s="225" t="s">
        <v>218</v>
      </c>
      <c r="M381" s="231">
        <v>1</v>
      </c>
      <c r="N381" s="232" t="s">
        <v>767</v>
      </c>
      <c r="O381" s="222" t="s">
        <v>746</v>
      </c>
      <c r="P381" s="222" t="s">
        <v>814</v>
      </c>
    </row>
    <row r="382" spans="1:16" hidden="1">
      <c r="A382" s="223" t="s">
        <v>223</v>
      </c>
      <c r="B382" s="224" t="s">
        <v>743</v>
      </c>
      <c r="C382" s="224" t="s">
        <v>816</v>
      </c>
      <c r="D382" s="223" t="s">
        <v>817</v>
      </c>
      <c r="E382" s="225" t="s">
        <v>227</v>
      </c>
      <c r="F382" s="226">
        <v>0</v>
      </c>
      <c r="G382" s="226">
        <v>8709</v>
      </c>
      <c r="H382" s="227">
        <v>8709</v>
      </c>
      <c r="I382" s="235" t="s">
        <v>809</v>
      </c>
      <c r="J382" s="229" t="s">
        <v>810</v>
      </c>
      <c r="K382" s="230">
        <v>367</v>
      </c>
      <c r="L382" s="225" t="s">
        <v>218</v>
      </c>
      <c r="M382" s="231">
        <v>1</v>
      </c>
      <c r="N382" s="232" t="s">
        <v>767</v>
      </c>
      <c r="O382" s="241" t="s">
        <v>746</v>
      </c>
      <c r="P382" s="241" t="s">
        <v>814</v>
      </c>
    </row>
    <row r="383" spans="1:16" hidden="1">
      <c r="A383" s="223" t="s">
        <v>223</v>
      </c>
      <c r="B383" s="224" t="s">
        <v>743</v>
      </c>
      <c r="C383" s="224" t="s">
        <v>818</v>
      </c>
      <c r="D383" s="223" t="s">
        <v>817</v>
      </c>
      <c r="E383" s="225" t="s">
        <v>234</v>
      </c>
      <c r="F383" s="226">
        <v>0</v>
      </c>
      <c r="G383" s="226">
        <v>8700</v>
      </c>
      <c r="H383" s="227">
        <v>8700</v>
      </c>
      <c r="I383" s="235" t="s">
        <v>809</v>
      </c>
      <c r="J383" s="229" t="s">
        <v>810</v>
      </c>
      <c r="K383" s="230">
        <v>368</v>
      </c>
      <c r="L383" s="225" t="s">
        <v>218</v>
      </c>
      <c r="M383" s="231">
        <v>1</v>
      </c>
      <c r="N383" s="232" t="s">
        <v>767</v>
      </c>
      <c r="O383" s="241" t="s">
        <v>746</v>
      </c>
      <c r="P383" s="241" t="s">
        <v>814</v>
      </c>
    </row>
    <row r="384" spans="1:16">
      <c r="A384" s="223" t="s">
        <v>223</v>
      </c>
      <c r="B384" s="224" t="s">
        <v>743</v>
      </c>
      <c r="C384" s="224" t="s">
        <v>819</v>
      </c>
      <c r="D384" s="223" t="s">
        <v>820</v>
      </c>
      <c r="E384" s="225" t="s">
        <v>237</v>
      </c>
      <c r="F384" s="226">
        <v>0</v>
      </c>
      <c r="G384" s="226">
        <v>185</v>
      </c>
      <c r="H384" s="227">
        <v>185</v>
      </c>
      <c r="I384" s="235" t="s">
        <v>809</v>
      </c>
      <c r="J384" s="229" t="s">
        <v>810</v>
      </c>
      <c r="K384" s="230">
        <v>370</v>
      </c>
      <c r="L384" s="225" t="s">
        <v>218</v>
      </c>
      <c r="M384" s="231">
        <v>1</v>
      </c>
      <c r="N384" s="232" t="s">
        <v>767</v>
      </c>
    </row>
    <row r="385" spans="1:16">
      <c r="A385" s="223" t="s">
        <v>223</v>
      </c>
      <c r="B385" s="224" t="s">
        <v>743</v>
      </c>
      <c r="C385" s="224" t="s">
        <v>821</v>
      </c>
      <c r="D385" s="223" t="s">
        <v>822</v>
      </c>
      <c r="E385" s="225" t="s">
        <v>237</v>
      </c>
      <c r="F385" s="226">
        <v>0</v>
      </c>
      <c r="G385" s="226">
        <v>194</v>
      </c>
      <c r="H385" s="227">
        <v>194</v>
      </c>
      <c r="I385" s="235" t="s">
        <v>809</v>
      </c>
      <c r="J385" s="229" t="s">
        <v>810</v>
      </c>
      <c r="K385" s="230">
        <v>371</v>
      </c>
      <c r="L385" s="225" t="s">
        <v>218</v>
      </c>
      <c r="M385" s="231">
        <v>1</v>
      </c>
      <c r="N385" s="232" t="s">
        <v>767</v>
      </c>
    </row>
    <row r="386" spans="1:16" hidden="1">
      <c r="A386" s="223" t="s">
        <v>823</v>
      </c>
      <c r="B386" s="224" t="s">
        <v>824</v>
      </c>
      <c r="C386" s="224" t="s">
        <v>825</v>
      </c>
      <c r="D386" s="223" t="s">
        <v>826</v>
      </c>
      <c r="E386" s="225" t="s">
        <v>227</v>
      </c>
      <c r="F386" s="226">
        <v>0</v>
      </c>
      <c r="G386" s="226">
        <v>1128</v>
      </c>
      <c r="H386" s="227">
        <v>1128</v>
      </c>
      <c r="I386" s="235" t="s">
        <v>481</v>
      </c>
      <c r="J386" s="229" t="s">
        <v>482</v>
      </c>
      <c r="K386" s="230">
        <v>420</v>
      </c>
      <c r="L386" s="225" t="s">
        <v>218</v>
      </c>
      <c r="M386" s="231">
        <v>12</v>
      </c>
      <c r="N386" s="232" t="s">
        <v>461</v>
      </c>
      <c r="O386" s="222" t="s">
        <v>468</v>
      </c>
      <c r="P386" s="222" t="s">
        <v>827</v>
      </c>
    </row>
    <row r="387" spans="1:16" hidden="1">
      <c r="A387" s="223" t="s">
        <v>823</v>
      </c>
      <c r="B387" s="224" t="s">
        <v>824</v>
      </c>
      <c r="C387" s="224" t="s">
        <v>828</v>
      </c>
      <c r="D387" s="223" t="s">
        <v>826</v>
      </c>
      <c r="E387" s="225" t="s">
        <v>234</v>
      </c>
      <c r="F387" s="226">
        <v>0</v>
      </c>
      <c r="G387" s="226">
        <v>1135</v>
      </c>
      <c r="H387" s="227">
        <v>1135</v>
      </c>
      <c r="I387" s="235" t="s">
        <v>481</v>
      </c>
      <c r="J387" s="229" t="s">
        <v>482</v>
      </c>
      <c r="K387" s="230">
        <v>421</v>
      </c>
      <c r="L387" s="225" t="s">
        <v>218</v>
      </c>
      <c r="M387" s="231">
        <v>12</v>
      </c>
      <c r="N387" s="232" t="s">
        <v>461</v>
      </c>
      <c r="O387" s="222" t="s">
        <v>468</v>
      </c>
      <c r="P387" s="222" t="s">
        <v>827</v>
      </c>
    </row>
    <row r="388" spans="1:16" hidden="1">
      <c r="A388" s="223" t="s">
        <v>823</v>
      </c>
      <c r="B388" s="224" t="s">
        <v>824</v>
      </c>
      <c r="C388" s="224" t="s">
        <v>829</v>
      </c>
      <c r="D388" s="223" t="s">
        <v>830</v>
      </c>
      <c r="E388" s="225" t="s">
        <v>227</v>
      </c>
      <c r="F388" s="226">
        <v>0</v>
      </c>
      <c r="G388" s="226">
        <v>2545</v>
      </c>
      <c r="H388" s="227">
        <v>2545</v>
      </c>
      <c r="I388" s="235" t="s">
        <v>481</v>
      </c>
      <c r="J388" s="229" t="s">
        <v>482</v>
      </c>
      <c r="K388" s="230">
        <v>423</v>
      </c>
      <c r="L388" s="225" t="s">
        <v>218</v>
      </c>
      <c r="M388" s="231">
        <v>12</v>
      </c>
      <c r="N388" s="232" t="s">
        <v>461</v>
      </c>
      <c r="O388" s="222" t="s">
        <v>468</v>
      </c>
      <c r="P388" s="222" t="s">
        <v>827</v>
      </c>
    </row>
    <row r="389" spans="1:16" hidden="1">
      <c r="A389" s="223" t="s">
        <v>823</v>
      </c>
      <c r="B389" s="224" t="s">
        <v>824</v>
      </c>
      <c r="C389" s="224" t="s">
        <v>831</v>
      </c>
      <c r="D389" s="223" t="s">
        <v>830</v>
      </c>
      <c r="E389" s="225" t="s">
        <v>234</v>
      </c>
      <c r="F389" s="226">
        <v>0</v>
      </c>
      <c r="G389" s="226">
        <v>2546</v>
      </c>
      <c r="H389" s="227">
        <v>2546</v>
      </c>
      <c r="I389" s="235" t="s">
        <v>481</v>
      </c>
      <c r="J389" s="229" t="s">
        <v>482</v>
      </c>
      <c r="K389" s="230">
        <v>424</v>
      </c>
      <c r="L389" s="225" t="s">
        <v>218</v>
      </c>
      <c r="M389" s="231">
        <v>12</v>
      </c>
      <c r="N389" s="232" t="s">
        <v>461</v>
      </c>
      <c r="O389" s="222" t="s">
        <v>468</v>
      </c>
      <c r="P389" s="222" t="s">
        <v>827</v>
      </c>
    </row>
    <row r="390" spans="1:16" hidden="1">
      <c r="A390" s="223" t="s">
        <v>823</v>
      </c>
      <c r="B390" s="224" t="s">
        <v>824</v>
      </c>
      <c r="C390" s="242" t="s">
        <v>832</v>
      </c>
      <c r="D390" s="241" t="s">
        <v>833</v>
      </c>
      <c r="E390" s="225" t="s">
        <v>227</v>
      </c>
      <c r="F390" s="226">
        <v>0</v>
      </c>
      <c r="G390" s="226">
        <v>4153</v>
      </c>
      <c r="H390" s="227">
        <v>4153</v>
      </c>
      <c r="I390" s="235" t="s">
        <v>481</v>
      </c>
      <c r="J390" s="229" t="s">
        <v>482</v>
      </c>
      <c r="K390" s="230">
        <v>412</v>
      </c>
      <c r="L390" s="225" t="s">
        <v>218</v>
      </c>
      <c r="M390" s="231">
        <v>12</v>
      </c>
      <c r="N390" s="232" t="s">
        <v>461</v>
      </c>
      <c r="O390" s="222" t="s">
        <v>468</v>
      </c>
      <c r="P390" s="241" t="s">
        <v>834</v>
      </c>
    </row>
    <row r="391" spans="1:16" hidden="1">
      <c r="A391" s="223" t="s">
        <v>823</v>
      </c>
      <c r="B391" s="224" t="s">
        <v>824</v>
      </c>
      <c r="C391" s="242" t="s">
        <v>835</v>
      </c>
      <c r="D391" s="241" t="s">
        <v>833</v>
      </c>
      <c r="E391" s="225" t="s">
        <v>234</v>
      </c>
      <c r="F391" s="226">
        <v>0</v>
      </c>
      <c r="G391" s="226">
        <v>3882</v>
      </c>
      <c r="H391" s="227">
        <v>3882</v>
      </c>
      <c r="I391" s="235" t="s">
        <v>481</v>
      </c>
      <c r="J391" s="229" t="s">
        <v>482</v>
      </c>
      <c r="K391" s="230">
        <v>414</v>
      </c>
      <c r="L391" s="225" t="s">
        <v>218</v>
      </c>
      <c r="M391" s="231">
        <v>12</v>
      </c>
      <c r="N391" s="232" t="s">
        <v>461</v>
      </c>
      <c r="O391" s="222" t="s">
        <v>468</v>
      </c>
      <c r="P391" s="241" t="s">
        <v>834</v>
      </c>
    </row>
    <row r="392" spans="1:16" hidden="1">
      <c r="A392" s="223" t="s">
        <v>836</v>
      </c>
      <c r="B392" s="224" t="s">
        <v>837</v>
      </c>
      <c r="C392" s="224" t="s">
        <v>838</v>
      </c>
      <c r="D392" s="223" t="s">
        <v>839</v>
      </c>
      <c r="E392" s="225" t="s">
        <v>840</v>
      </c>
      <c r="F392" s="226">
        <v>0</v>
      </c>
      <c r="G392" s="226">
        <v>7280</v>
      </c>
      <c r="H392" s="227">
        <v>7280</v>
      </c>
      <c r="I392" s="235" t="s">
        <v>440</v>
      </c>
      <c r="J392" s="229" t="s">
        <v>441</v>
      </c>
      <c r="K392" s="230">
        <v>489</v>
      </c>
      <c r="L392" s="225" t="s">
        <v>218</v>
      </c>
      <c r="M392" s="231">
        <v>10</v>
      </c>
      <c r="N392" s="232" t="s">
        <v>432</v>
      </c>
      <c r="O392" s="222" t="s">
        <v>841</v>
      </c>
      <c r="P392" s="222" t="s">
        <v>842</v>
      </c>
    </row>
    <row r="393" spans="1:16" hidden="1">
      <c r="A393" s="223" t="s">
        <v>836</v>
      </c>
      <c r="B393" s="224" t="s">
        <v>837</v>
      </c>
      <c r="C393" s="224" t="s">
        <v>838</v>
      </c>
      <c r="D393" s="223" t="s">
        <v>839</v>
      </c>
      <c r="E393" s="225" t="s">
        <v>840</v>
      </c>
      <c r="F393" s="226">
        <v>7280</v>
      </c>
      <c r="G393" s="226">
        <v>10260</v>
      </c>
      <c r="H393" s="227">
        <v>2980</v>
      </c>
      <c r="I393" s="235" t="s">
        <v>843</v>
      </c>
      <c r="J393" s="229" t="s">
        <v>844</v>
      </c>
      <c r="K393" s="230">
        <v>489</v>
      </c>
      <c r="L393" s="225" t="s">
        <v>218</v>
      </c>
      <c r="M393" s="231">
        <v>10</v>
      </c>
      <c r="N393" s="232" t="s">
        <v>432</v>
      </c>
      <c r="O393" s="222" t="s">
        <v>841</v>
      </c>
      <c r="P393" s="222" t="s">
        <v>842</v>
      </c>
    </row>
    <row r="394" spans="1:16" hidden="1">
      <c r="A394" s="223" t="s">
        <v>836</v>
      </c>
      <c r="B394" s="224" t="s">
        <v>837</v>
      </c>
      <c r="C394" s="224" t="s">
        <v>845</v>
      </c>
      <c r="D394" s="223" t="s">
        <v>846</v>
      </c>
      <c r="E394" s="225" t="s">
        <v>840</v>
      </c>
      <c r="F394" s="226">
        <v>0</v>
      </c>
      <c r="G394" s="226">
        <v>9945</v>
      </c>
      <c r="H394" s="227">
        <v>9945</v>
      </c>
      <c r="I394" s="235" t="s">
        <v>843</v>
      </c>
      <c r="J394" s="229" t="s">
        <v>844</v>
      </c>
      <c r="K394" s="230">
        <v>490</v>
      </c>
      <c r="L394" s="225" t="s">
        <v>218</v>
      </c>
      <c r="M394" s="231">
        <v>10</v>
      </c>
      <c r="N394" s="232" t="s">
        <v>432</v>
      </c>
      <c r="O394" s="222" t="s">
        <v>841</v>
      </c>
      <c r="P394" s="222" t="s">
        <v>847</v>
      </c>
    </row>
    <row r="395" spans="1:16" hidden="1">
      <c r="A395" s="223" t="s">
        <v>836</v>
      </c>
      <c r="B395" s="224" t="s">
        <v>837</v>
      </c>
      <c r="C395" s="224" t="s">
        <v>848</v>
      </c>
      <c r="D395" s="223" t="s">
        <v>849</v>
      </c>
      <c r="E395" s="225" t="s">
        <v>840</v>
      </c>
      <c r="F395" s="226">
        <v>0</v>
      </c>
      <c r="G395" s="226">
        <v>1850</v>
      </c>
      <c r="H395" s="227">
        <v>1850</v>
      </c>
      <c r="I395" s="235" t="s">
        <v>843</v>
      </c>
      <c r="J395" s="229" t="s">
        <v>844</v>
      </c>
      <c r="K395" s="230">
        <v>491</v>
      </c>
      <c r="L395" s="225" t="s">
        <v>218</v>
      </c>
      <c r="M395" s="231">
        <v>10</v>
      </c>
      <c r="N395" s="232" t="s">
        <v>432</v>
      </c>
      <c r="O395" s="222" t="s">
        <v>841</v>
      </c>
      <c r="P395" s="222" t="s">
        <v>847</v>
      </c>
    </row>
    <row r="396" spans="1:16" hidden="1">
      <c r="A396" s="223" t="s">
        <v>836</v>
      </c>
      <c r="B396" s="224" t="s">
        <v>837</v>
      </c>
      <c r="C396" s="224" t="s">
        <v>848</v>
      </c>
      <c r="D396" s="223" t="s">
        <v>849</v>
      </c>
      <c r="E396" s="225" t="s">
        <v>840</v>
      </c>
      <c r="F396" s="226">
        <v>1850</v>
      </c>
      <c r="G396" s="226">
        <v>4215</v>
      </c>
      <c r="H396" s="227">
        <v>2365</v>
      </c>
      <c r="I396" s="235" t="s">
        <v>850</v>
      </c>
      <c r="J396" s="229" t="s">
        <v>851</v>
      </c>
      <c r="K396" s="230">
        <v>491</v>
      </c>
      <c r="L396" s="225" t="s">
        <v>218</v>
      </c>
      <c r="M396" s="231">
        <v>10</v>
      </c>
      <c r="N396" s="232" t="s">
        <v>432</v>
      </c>
      <c r="O396" s="222" t="s">
        <v>841</v>
      </c>
      <c r="P396" s="222" t="s">
        <v>847</v>
      </c>
    </row>
    <row r="397" spans="1:16" hidden="1">
      <c r="A397" s="223" t="s">
        <v>836</v>
      </c>
      <c r="B397" s="224" t="s">
        <v>837</v>
      </c>
      <c r="C397" s="224" t="s">
        <v>852</v>
      </c>
      <c r="D397" s="223" t="s">
        <v>853</v>
      </c>
      <c r="E397" s="225" t="s">
        <v>840</v>
      </c>
      <c r="F397" s="226">
        <v>0</v>
      </c>
      <c r="G397" s="226">
        <v>6227</v>
      </c>
      <c r="H397" s="227">
        <v>6227</v>
      </c>
      <c r="I397" s="235" t="s">
        <v>850</v>
      </c>
      <c r="J397" s="229" t="s">
        <v>851</v>
      </c>
      <c r="K397" s="230">
        <v>492</v>
      </c>
      <c r="L397" s="225" t="s">
        <v>218</v>
      </c>
      <c r="M397" s="231">
        <v>10</v>
      </c>
      <c r="N397" s="232" t="s">
        <v>432</v>
      </c>
      <c r="O397" s="222" t="s">
        <v>841</v>
      </c>
      <c r="P397" s="222" t="s">
        <v>847</v>
      </c>
    </row>
    <row r="398" spans="1:16" hidden="1">
      <c r="A398" s="223" t="s">
        <v>836</v>
      </c>
      <c r="B398" s="224" t="s">
        <v>837</v>
      </c>
      <c r="C398" s="224" t="s">
        <v>854</v>
      </c>
      <c r="D398" s="223" t="s">
        <v>855</v>
      </c>
      <c r="E398" s="225" t="s">
        <v>840</v>
      </c>
      <c r="F398" s="226">
        <v>0</v>
      </c>
      <c r="G398" s="226">
        <v>2495</v>
      </c>
      <c r="H398" s="227">
        <v>2495</v>
      </c>
      <c r="I398" s="235" t="s">
        <v>850</v>
      </c>
      <c r="J398" s="229" t="s">
        <v>851</v>
      </c>
      <c r="K398" s="230">
        <v>493</v>
      </c>
      <c r="L398" s="225" t="s">
        <v>218</v>
      </c>
      <c r="M398" s="231">
        <v>10</v>
      </c>
      <c r="N398" s="232" t="s">
        <v>432</v>
      </c>
      <c r="O398" s="222" t="s">
        <v>841</v>
      </c>
      <c r="P398" s="222" t="s">
        <v>856</v>
      </c>
    </row>
    <row r="399" spans="1:16" hidden="1">
      <c r="A399" s="223" t="s">
        <v>836</v>
      </c>
      <c r="B399" s="224" t="s">
        <v>837</v>
      </c>
      <c r="C399" s="224" t="s">
        <v>857</v>
      </c>
      <c r="D399" s="223" t="s">
        <v>858</v>
      </c>
      <c r="E399" s="225" t="s">
        <v>840</v>
      </c>
      <c r="F399" s="226">
        <v>0</v>
      </c>
      <c r="G399" s="226">
        <v>9961</v>
      </c>
      <c r="H399" s="227">
        <v>9961</v>
      </c>
      <c r="I399" s="235" t="s">
        <v>850</v>
      </c>
      <c r="J399" s="229" t="s">
        <v>851</v>
      </c>
      <c r="K399" s="230">
        <v>494</v>
      </c>
      <c r="L399" s="225" t="s">
        <v>218</v>
      </c>
      <c r="M399" s="231">
        <v>10</v>
      </c>
      <c r="N399" s="232" t="s">
        <v>432</v>
      </c>
      <c r="O399" s="222" t="s">
        <v>841</v>
      </c>
      <c r="P399" s="222" t="s">
        <v>856</v>
      </c>
    </row>
    <row r="400" spans="1:16" hidden="1">
      <c r="A400" s="223" t="s">
        <v>836</v>
      </c>
      <c r="B400" s="224" t="s">
        <v>837</v>
      </c>
      <c r="C400" s="224" t="s">
        <v>859</v>
      </c>
      <c r="D400" s="223" t="s">
        <v>860</v>
      </c>
      <c r="E400" s="225" t="s">
        <v>237</v>
      </c>
      <c r="F400" s="226">
        <v>0</v>
      </c>
      <c r="G400" s="226">
        <v>947</v>
      </c>
      <c r="H400" s="227">
        <v>947</v>
      </c>
      <c r="I400" s="235" t="s">
        <v>850</v>
      </c>
      <c r="J400" s="229" t="s">
        <v>851</v>
      </c>
      <c r="K400" s="230">
        <v>495</v>
      </c>
      <c r="L400" s="225" t="s">
        <v>218</v>
      </c>
      <c r="M400" s="231">
        <v>10</v>
      </c>
      <c r="N400" s="232" t="s">
        <v>432</v>
      </c>
    </row>
    <row r="402" spans="1:16">
      <c r="D402" s="223" t="s">
        <v>861</v>
      </c>
      <c r="E402" s="243">
        <v>45291</v>
      </c>
      <c r="G402" s="244" t="s">
        <v>862</v>
      </c>
      <c r="H402" s="245">
        <f>SUBTOTAL(9,H$2:H401)</f>
        <v>27364</v>
      </c>
    </row>
    <row r="403" spans="1:16">
      <c r="G403" s="244" t="s">
        <v>863</v>
      </c>
      <c r="H403" s="246">
        <f>H402/1000</f>
        <v>27.364000000000001</v>
      </c>
    </row>
    <row r="405" spans="1:16" ht="11.25" customHeight="1">
      <c r="D405" s="247" t="s">
        <v>864</v>
      </c>
      <c r="E405" s="247" t="s">
        <v>211</v>
      </c>
      <c r="F405" s="248"/>
      <c r="G405" s="248"/>
      <c r="H405" s="248"/>
      <c r="I405" s="249"/>
      <c r="K405" s="425" t="s">
        <v>865</v>
      </c>
      <c r="L405" s="426"/>
    </row>
    <row r="406" spans="1:16">
      <c r="D406" s="247" t="s">
        <v>207</v>
      </c>
      <c r="E406" s="250" t="s">
        <v>227</v>
      </c>
      <c r="F406" s="251" t="s">
        <v>840</v>
      </c>
      <c r="G406" s="251" t="s">
        <v>234</v>
      </c>
      <c r="H406" s="251" t="s">
        <v>237</v>
      </c>
      <c r="I406" s="252" t="s">
        <v>138</v>
      </c>
      <c r="K406" s="427"/>
      <c r="L406" s="428"/>
    </row>
    <row r="407" spans="1:16">
      <c r="D407" s="247" t="s">
        <v>223</v>
      </c>
      <c r="E407" s="253">
        <v>524599</v>
      </c>
      <c r="F407" s="254"/>
      <c r="G407" s="254">
        <v>536976</v>
      </c>
      <c r="H407" s="254">
        <v>31856</v>
      </c>
      <c r="I407" s="255">
        <v>1093431</v>
      </c>
      <c r="K407" s="256" t="str">
        <f>D407</f>
        <v>AC</v>
      </c>
      <c r="L407" s="257">
        <f>SUM(E407:F408)/1000</f>
        <v>539.13800000000003</v>
      </c>
    </row>
    <row r="408" spans="1:16">
      <c r="D408" s="258" t="s">
        <v>723</v>
      </c>
      <c r="E408" s="259">
        <v>14539</v>
      </c>
      <c r="F408" s="226"/>
      <c r="G408" s="226">
        <v>14541</v>
      </c>
      <c r="H408" s="226">
        <v>1059</v>
      </c>
      <c r="I408" s="260">
        <v>30139</v>
      </c>
      <c r="K408" s="261" t="str">
        <f>D409</f>
        <v>HC</v>
      </c>
      <c r="L408" s="262">
        <f>SUM(E409:F409)/1000</f>
        <v>7.8259999999999996</v>
      </c>
    </row>
    <row r="409" spans="1:16">
      <c r="D409" s="258" t="s">
        <v>823</v>
      </c>
      <c r="E409" s="259">
        <v>7826</v>
      </c>
      <c r="F409" s="226"/>
      <c r="G409" s="226">
        <v>7563</v>
      </c>
      <c r="H409" s="226"/>
      <c r="I409" s="260">
        <v>15389</v>
      </c>
      <c r="K409" s="261" t="str">
        <f>D410</f>
        <v>G1</v>
      </c>
      <c r="L409" s="262">
        <f>SUM(E410:F410)/1000</f>
        <v>43.103000000000002</v>
      </c>
    </row>
    <row r="410" spans="1:16">
      <c r="D410" s="258" t="s">
        <v>836</v>
      </c>
      <c r="E410" s="259"/>
      <c r="F410" s="226">
        <v>43103</v>
      </c>
      <c r="G410" s="226"/>
      <c r="H410" s="226">
        <v>947</v>
      </c>
      <c r="I410" s="260">
        <v>44050</v>
      </c>
      <c r="K410" s="263"/>
      <c r="L410" s="264">
        <f>SUM(L407:L409)</f>
        <v>590.06700000000001</v>
      </c>
    </row>
    <row r="411" spans="1:16">
      <c r="D411" s="265" t="s">
        <v>138</v>
      </c>
      <c r="E411" s="266">
        <v>546964</v>
      </c>
      <c r="F411" s="267">
        <v>43103</v>
      </c>
      <c r="G411" s="267">
        <v>559080</v>
      </c>
      <c r="H411" s="267">
        <v>33862</v>
      </c>
      <c r="I411" s="268">
        <v>1183009</v>
      </c>
    </row>
    <row r="412" spans="1:16">
      <c r="H412" s="269" t="s">
        <v>866</v>
      </c>
      <c r="I412" s="270">
        <f>H402-I411</f>
        <v>-1155645</v>
      </c>
      <c r="K412" s="271" t="s">
        <v>867</v>
      </c>
      <c r="O412" s="272" t="s">
        <v>868</v>
      </c>
    </row>
    <row r="413" spans="1:16" hidden="1"/>
    <row r="414" spans="1:16" hidden="1">
      <c r="A414" s="222"/>
      <c r="B414" s="222"/>
      <c r="C414" s="222"/>
      <c r="D414" s="247" t="s">
        <v>864</v>
      </c>
      <c r="E414" s="248"/>
      <c r="F414" s="248"/>
      <c r="G414" s="273"/>
      <c r="L414" s="223"/>
    </row>
    <row r="415" spans="1:16" hidden="1">
      <c r="A415" s="222"/>
      <c r="B415" s="222"/>
      <c r="C415" s="222"/>
      <c r="D415" s="247" t="s">
        <v>221</v>
      </c>
      <c r="E415" s="247" t="s">
        <v>209</v>
      </c>
      <c r="F415" s="247" t="s">
        <v>211</v>
      </c>
      <c r="G415" s="274" t="s">
        <v>869</v>
      </c>
      <c r="L415" s="223"/>
    </row>
    <row r="416" spans="1:16" hidden="1">
      <c r="A416" s="222"/>
      <c r="B416" s="222"/>
      <c r="C416" s="222"/>
      <c r="D416" s="275" t="s">
        <v>495</v>
      </c>
      <c r="E416" s="247" t="s">
        <v>490</v>
      </c>
      <c r="F416" s="247" t="s">
        <v>227</v>
      </c>
      <c r="G416" s="255">
        <v>5351</v>
      </c>
      <c r="L416" s="223"/>
      <c r="O416" s="223"/>
      <c r="P416" s="223"/>
    </row>
    <row r="417" spans="1:16" hidden="1">
      <c r="A417" s="222"/>
      <c r="B417" s="222"/>
      <c r="C417" s="222"/>
      <c r="D417" s="276"/>
      <c r="E417" s="247" t="s">
        <v>502</v>
      </c>
      <c r="F417" s="247" t="s">
        <v>227</v>
      </c>
      <c r="G417" s="255">
        <v>7166</v>
      </c>
      <c r="L417" s="223"/>
      <c r="O417" s="223"/>
      <c r="P417" s="223"/>
    </row>
    <row r="418" spans="1:16" hidden="1">
      <c r="A418" s="222"/>
      <c r="B418" s="222"/>
      <c r="C418" s="222"/>
      <c r="D418" s="276"/>
      <c r="E418" s="247" t="s">
        <v>510</v>
      </c>
      <c r="F418" s="247" t="s">
        <v>227</v>
      </c>
      <c r="G418" s="255">
        <v>7949</v>
      </c>
      <c r="L418" s="223"/>
      <c r="O418" s="223"/>
      <c r="P418" s="223"/>
    </row>
    <row r="419" spans="1:16" hidden="1">
      <c r="A419" s="222"/>
      <c r="B419" s="222"/>
      <c r="C419" s="222"/>
      <c r="D419" s="276"/>
      <c r="E419" s="247" t="s">
        <v>521</v>
      </c>
      <c r="F419" s="247" t="s">
        <v>227</v>
      </c>
      <c r="G419" s="255">
        <v>6714</v>
      </c>
      <c r="L419" s="223"/>
      <c r="O419" s="223"/>
      <c r="P419" s="223"/>
    </row>
    <row r="420" spans="1:16" hidden="1">
      <c r="A420" s="222"/>
      <c r="B420" s="222"/>
      <c r="C420" s="222"/>
      <c r="D420" s="276"/>
      <c r="E420" s="247" t="s">
        <v>529</v>
      </c>
      <c r="F420" s="247" t="s">
        <v>227</v>
      </c>
      <c r="G420" s="255">
        <v>5002</v>
      </c>
      <c r="L420" s="223"/>
      <c r="O420" s="223"/>
      <c r="P420" s="223"/>
    </row>
    <row r="421" spans="1:16" hidden="1">
      <c r="A421" s="222"/>
      <c r="B421" s="222"/>
      <c r="C421" s="222"/>
      <c r="D421" s="276"/>
      <c r="E421" s="247" t="s">
        <v>534</v>
      </c>
      <c r="F421" s="247" t="s">
        <v>227</v>
      </c>
      <c r="G421" s="255">
        <v>7273</v>
      </c>
      <c r="L421" s="223"/>
      <c r="O421" s="223"/>
      <c r="P421" s="223"/>
    </row>
    <row r="422" spans="1:16" hidden="1">
      <c r="A422" s="222"/>
      <c r="B422" s="222"/>
      <c r="C422" s="222"/>
      <c r="D422" s="276"/>
      <c r="E422" s="247" t="s">
        <v>540</v>
      </c>
      <c r="F422" s="247" t="s">
        <v>227</v>
      </c>
      <c r="G422" s="255">
        <v>5692</v>
      </c>
      <c r="L422" s="223"/>
      <c r="O422" s="223"/>
      <c r="P422" s="223"/>
    </row>
    <row r="423" spans="1:16" hidden="1">
      <c r="A423" s="222"/>
      <c r="B423" s="222"/>
      <c r="C423" s="222"/>
      <c r="D423" s="276"/>
      <c r="E423" s="247" t="s">
        <v>545</v>
      </c>
      <c r="F423" s="247" t="s">
        <v>227</v>
      </c>
      <c r="G423" s="255">
        <v>3898</v>
      </c>
      <c r="L423" s="223"/>
      <c r="O423" s="223"/>
      <c r="P423" s="223"/>
    </row>
    <row r="424" spans="1:16" hidden="1">
      <c r="A424" s="222"/>
      <c r="B424" s="222"/>
      <c r="C424" s="222"/>
      <c r="D424" s="276"/>
      <c r="E424" s="247" t="s">
        <v>553</v>
      </c>
      <c r="F424" s="247" t="s">
        <v>227</v>
      </c>
      <c r="G424" s="255">
        <v>5246</v>
      </c>
      <c r="L424" s="223"/>
      <c r="O424" s="223"/>
      <c r="P424" s="223"/>
    </row>
    <row r="425" spans="1:16" hidden="1">
      <c r="A425" s="222"/>
      <c r="B425" s="222"/>
      <c r="C425" s="222"/>
      <c r="D425" s="276"/>
      <c r="E425" s="247" t="s">
        <v>561</v>
      </c>
      <c r="F425" s="247" t="s">
        <v>227</v>
      </c>
      <c r="G425" s="255">
        <v>6966</v>
      </c>
      <c r="L425" s="223"/>
      <c r="O425" s="223"/>
      <c r="P425" s="223"/>
    </row>
    <row r="426" spans="1:16" hidden="1">
      <c r="A426" s="222"/>
      <c r="B426" s="222"/>
      <c r="C426" s="222"/>
      <c r="D426" s="276"/>
      <c r="E426" s="247" t="s">
        <v>568</v>
      </c>
      <c r="F426" s="247" t="s">
        <v>227</v>
      </c>
      <c r="G426" s="255">
        <v>2373</v>
      </c>
      <c r="L426" s="223"/>
      <c r="O426" s="223"/>
      <c r="P426" s="223"/>
    </row>
    <row r="427" spans="1:16" hidden="1">
      <c r="A427" s="222"/>
      <c r="B427" s="222"/>
      <c r="C427" s="222"/>
      <c r="D427" s="276"/>
      <c r="E427" s="247" t="s">
        <v>571</v>
      </c>
      <c r="F427" s="247" t="s">
        <v>227</v>
      </c>
      <c r="G427" s="255">
        <v>511</v>
      </c>
      <c r="L427" s="223"/>
      <c r="O427" s="223"/>
      <c r="P427" s="223"/>
    </row>
    <row r="428" spans="1:16" hidden="1">
      <c r="A428" s="222"/>
      <c r="B428" s="222"/>
      <c r="C428" s="222"/>
      <c r="D428" s="276"/>
      <c r="E428" s="247" t="s">
        <v>574</v>
      </c>
      <c r="F428" s="247" t="s">
        <v>227</v>
      </c>
      <c r="G428" s="255">
        <v>3460</v>
      </c>
      <c r="L428" s="223"/>
      <c r="O428" s="223"/>
      <c r="P428" s="223"/>
    </row>
    <row r="429" spans="1:16" hidden="1">
      <c r="A429" s="222"/>
      <c r="B429" s="222"/>
      <c r="C429" s="222"/>
      <c r="D429" s="276"/>
      <c r="E429" s="247" t="s">
        <v>578</v>
      </c>
      <c r="F429" s="247" t="s">
        <v>227</v>
      </c>
      <c r="G429" s="255">
        <v>1762</v>
      </c>
      <c r="L429" s="223"/>
      <c r="O429" s="223"/>
      <c r="P429" s="223"/>
    </row>
    <row r="430" spans="1:16" hidden="1">
      <c r="A430" s="222"/>
      <c r="B430" s="222"/>
      <c r="C430" s="222"/>
      <c r="D430" s="276"/>
      <c r="E430" s="247" t="s">
        <v>582</v>
      </c>
      <c r="F430" s="247" t="s">
        <v>227</v>
      </c>
      <c r="G430" s="255">
        <v>2402</v>
      </c>
      <c r="L430" s="223"/>
      <c r="O430" s="223"/>
      <c r="P430" s="223"/>
    </row>
    <row r="431" spans="1:16" hidden="1">
      <c r="A431" s="222"/>
      <c r="B431" s="222"/>
      <c r="C431" s="222"/>
      <c r="D431" s="277" t="s">
        <v>870</v>
      </c>
      <c r="E431" s="278"/>
      <c r="F431" s="278"/>
      <c r="G431" s="279">
        <v>71765</v>
      </c>
      <c r="L431" s="223"/>
      <c r="O431" s="223"/>
      <c r="P431" s="223"/>
    </row>
    <row r="432" spans="1:16" hidden="1">
      <c r="A432" s="222"/>
      <c r="B432" s="222"/>
      <c r="C432" s="222"/>
      <c r="D432" s="275" t="s">
        <v>391</v>
      </c>
      <c r="E432" s="247" t="s">
        <v>404</v>
      </c>
      <c r="F432" s="247" t="s">
        <v>227</v>
      </c>
      <c r="G432" s="255">
        <v>803</v>
      </c>
      <c r="L432" s="223"/>
      <c r="O432" s="223"/>
      <c r="P432" s="223"/>
    </row>
    <row r="433" spans="1:16" hidden="1">
      <c r="A433" s="222"/>
      <c r="B433" s="222"/>
      <c r="C433" s="222"/>
      <c r="D433" s="276"/>
      <c r="E433" s="247" t="s">
        <v>397</v>
      </c>
      <c r="F433" s="247" t="s">
        <v>227</v>
      </c>
      <c r="G433" s="255">
        <v>2753</v>
      </c>
      <c r="L433" s="223"/>
      <c r="O433" s="223"/>
      <c r="P433" s="223"/>
    </row>
    <row r="434" spans="1:16" hidden="1">
      <c r="A434" s="222"/>
      <c r="B434" s="222"/>
      <c r="C434" s="222"/>
      <c r="D434" s="276"/>
      <c r="E434" s="247" t="s">
        <v>394</v>
      </c>
      <c r="F434" s="247" t="s">
        <v>227</v>
      </c>
      <c r="G434" s="255">
        <v>3937</v>
      </c>
      <c r="L434" s="223"/>
      <c r="O434" s="223"/>
      <c r="P434" s="223"/>
    </row>
    <row r="435" spans="1:16" hidden="1">
      <c r="A435" s="222"/>
      <c r="B435" s="222"/>
      <c r="C435" s="222"/>
      <c r="D435" s="276"/>
      <c r="E435" s="247" t="s">
        <v>389</v>
      </c>
      <c r="F435" s="247" t="s">
        <v>227</v>
      </c>
      <c r="G435" s="255">
        <v>457</v>
      </c>
      <c r="L435" s="223"/>
      <c r="O435" s="223"/>
      <c r="P435" s="223"/>
    </row>
    <row r="436" spans="1:16" hidden="1">
      <c r="A436" s="222"/>
      <c r="B436" s="222"/>
      <c r="C436" s="222"/>
      <c r="D436" s="277" t="s">
        <v>871</v>
      </c>
      <c r="E436" s="278"/>
      <c r="F436" s="278"/>
      <c r="G436" s="279">
        <v>7950</v>
      </c>
      <c r="L436" s="223"/>
      <c r="O436" s="223"/>
      <c r="P436" s="223"/>
    </row>
    <row r="437" spans="1:16" hidden="1">
      <c r="A437" s="222"/>
      <c r="B437" s="222"/>
      <c r="C437" s="222"/>
      <c r="D437" s="275" t="s">
        <v>587</v>
      </c>
      <c r="E437" s="247" t="s">
        <v>585</v>
      </c>
      <c r="F437" s="247" t="s">
        <v>227</v>
      </c>
      <c r="G437" s="255">
        <v>6037</v>
      </c>
      <c r="L437" s="223"/>
      <c r="O437" s="223"/>
      <c r="P437" s="223"/>
    </row>
    <row r="438" spans="1:16" hidden="1">
      <c r="A438" s="222"/>
      <c r="B438" s="222"/>
      <c r="C438" s="222"/>
      <c r="D438" s="276"/>
      <c r="E438" s="247" t="s">
        <v>594</v>
      </c>
      <c r="F438" s="247" t="s">
        <v>227</v>
      </c>
      <c r="G438" s="255">
        <v>3871</v>
      </c>
      <c r="L438" s="223"/>
      <c r="O438" s="223"/>
      <c r="P438" s="223"/>
    </row>
    <row r="439" spans="1:16" hidden="1">
      <c r="A439" s="222"/>
      <c r="B439" s="222"/>
      <c r="C439" s="222"/>
      <c r="D439" s="276"/>
      <c r="E439" s="247" t="s">
        <v>599</v>
      </c>
      <c r="F439" s="247" t="s">
        <v>227</v>
      </c>
      <c r="G439" s="255">
        <v>13038</v>
      </c>
      <c r="L439" s="223"/>
      <c r="O439" s="223"/>
      <c r="P439" s="223"/>
    </row>
    <row r="440" spans="1:16" hidden="1">
      <c r="A440" s="222"/>
      <c r="B440" s="222"/>
      <c r="C440" s="222"/>
      <c r="D440" s="276"/>
      <c r="E440" s="247" t="s">
        <v>607</v>
      </c>
      <c r="F440" s="247" t="s">
        <v>227</v>
      </c>
      <c r="G440" s="255">
        <v>6922</v>
      </c>
      <c r="L440" s="223"/>
      <c r="O440" s="223"/>
      <c r="P440" s="223"/>
    </row>
    <row r="441" spans="1:16" hidden="1">
      <c r="A441" s="222"/>
      <c r="B441" s="222"/>
      <c r="C441" s="222"/>
      <c r="D441" s="276"/>
      <c r="E441" s="247" t="s">
        <v>623</v>
      </c>
      <c r="F441" s="247" t="s">
        <v>227</v>
      </c>
      <c r="G441" s="255">
        <v>13170</v>
      </c>
      <c r="L441" s="223"/>
      <c r="O441" s="223"/>
      <c r="P441" s="223"/>
    </row>
    <row r="442" spans="1:16" hidden="1">
      <c r="A442" s="222"/>
      <c r="B442" s="222"/>
      <c r="C442" s="222"/>
      <c r="D442" s="276"/>
      <c r="E442" s="247" t="s">
        <v>630</v>
      </c>
      <c r="F442" s="247" t="s">
        <v>227</v>
      </c>
      <c r="G442" s="255">
        <v>6338</v>
      </c>
      <c r="L442" s="223"/>
      <c r="O442" s="223"/>
      <c r="P442" s="223"/>
    </row>
    <row r="443" spans="1:16" hidden="1">
      <c r="A443" s="222"/>
      <c r="B443" s="222"/>
      <c r="C443" s="222"/>
      <c r="D443" s="276"/>
      <c r="E443" s="247" t="s">
        <v>638</v>
      </c>
      <c r="F443" s="247" t="s">
        <v>227</v>
      </c>
      <c r="G443" s="255">
        <v>6040</v>
      </c>
      <c r="L443" s="223"/>
      <c r="O443" s="223"/>
      <c r="P443" s="223"/>
    </row>
    <row r="444" spans="1:16" hidden="1">
      <c r="A444" s="222"/>
      <c r="B444" s="222"/>
      <c r="C444" s="222"/>
      <c r="D444" s="276"/>
      <c r="E444" s="247" t="s">
        <v>645</v>
      </c>
      <c r="F444" s="247" t="s">
        <v>227</v>
      </c>
      <c r="G444" s="255">
        <v>13651</v>
      </c>
      <c r="L444" s="223"/>
      <c r="O444" s="223"/>
      <c r="P444" s="223"/>
    </row>
    <row r="445" spans="1:16" hidden="1">
      <c r="A445" s="222"/>
      <c r="B445" s="222"/>
      <c r="C445" s="222"/>
      <c r="D445" s="276"/>
      <c r="E445" s="247" t="s">
        <v>655</v>
      </c>
      <c r="F445" s="247" t="s">
        <v>227</v>
      </c>
      <c r="G445" s="255">
        <v>11718</v>
      </c>
      <c r="L445" s="223"/>
      <c r="O445" s="223"/>
      <c r="P445" s="223"/>
    </row>
    <row r="446" spans="1:16" hidden="1">
      <c r="A446" s="222"/>
      <c r="B446" s="222"/>
      <c r="C446" s="222"/>
      <c r="D446" s="276"/>
      <c r="E446" s="247" t="s">
        <v>665</v>
      </c>
      <c r="F446" s="247" t="s">
        <v>227</v>
      </c>
      <c r="G446" s="255">
        <v>8517</v>
      </c>
      <c r="L446" s="223"/>
      <c r="O446" s="223"/>
      <c r="P446" s="223"/>
    </row>
    <row r="447" spans="1:16" hidden="1">
      <c r="A447" s="222"/>
      <c r="B447" s="222"/>
      <c r="C447" s="222"/>
      <c r="D447" s="276"/>
      <c r="E447" s="247" t="s">
        <v>614</v>
      </c>
      <c r="F447" s="247" t="s">
        <v>227</v>
      </c>
      <c r="G447" s="255">
        <v>14384</v>
      </c>
      <c r="L447" s="223"/>
      <c r="O447" s="223"/>
      <c r="P447" s="223"/>
    </row>
    <row r="448" spans="1:16" hidden="1">
      <c r="A448" s="222"/>
      <c r="B448" s="222"/>
      <c r="C448" s="222"/>
      <c r="D448" s="277" t="s">
        <v>872</v>
      </c>
      <c r="E448" s="278"/>
      <c r="F448" s="278"/>
      <c r="G448" s="279">
        <v>103686</v>
      </c>
      <c r="L448" s="223"/>
      <c r="O448" s="223"/>
      <c r="P448" s="223"/>
    </row>
    <row r="449" spans="1:16" hidden="1">
      <c r="A449" s="222"/>
      <c r="B449" s="222"/>
      <c r="C449" s="222"/>
      <c r="D449" s="275" t="s">
        <v>678</v>
      </c>
      <c r="E449" s="247" t="s">
        <v>686</v>
      </c>
      <c r="F449" s="247" t="s">
        <v>227</v>
      </c>
      <c r="G449" s="255">
        <v>2703</v>
      </c>
      <c r="L449" s="223"/>
      <c r="O449" s="223"/>
      <c r="P449" s="223"/>
    </row>
    <row r="450" spans="1:16" hidden="1">
      <c r="A450" s="222"/>
      <c r="B450" s="222"/>
      <c r="C450" s="222"/>
      <c r="D450" s="276"/>
      <c r="E450" s="247" t="s">
        <v>690</v>
      </c>
      <c r="F450" s="247" t="s">
        <v>227</v>
      </c>
      <c r="G450" s="255">
        <v>1579</v>
      </c>
      <c r="L450" s="223"/>
      <c r="O450" s="223"/>
      <c r="P450" s="223"/>
    </row>
    <row r="451" spans="1:16" hidden="1">
      <c r="A451" s="222"/>
      <c r="B451" s="222"/>
      <c r="C451" s="222"/>
      <c r="D451" s="277" t="s">
        <v>873</v>
      </c>
      <c r="E451" s="278"/>
      <c r="F451" s="278"/>
      <c r="G451" s="279">
        <v>4282</v>
      </c>
      <c r="L451" s="223"/>
      <c r="O451" s="223"/>
      <c r="P451" s="223"/>
    </row>
    <row r="452" spans="1:16" hidden="1">
      <c r="A452" s="222"/>
      <c r="B452" s="222"/>
      <c r="C452" s="222"/>
      <c r="D452" s="275" t="s">
        <v>468</v>
      </c>
      <c r="E452" s="247" t="s">
        <v>466</v>
      </c>
      <c r="F452" s="247" t="s">
        <v>227</v>
      </c>
      <c r="G452" s="255">
        <v>2878</v>
      </c>
      <c r="L452" s="223"/>
      <c r="O452" s="223"/>
      <c r="P452" s="223"/>
    </row>
    <row r="453" spans="1:16" hidden="1">
      <c r="A453" s="222"/>
      <c r="B453" s="222"/>
      <c r="C453" s="222"/>
      <c r="D453" s="276"/>
      <c r="E453" s="247" t="s">
        <v>473</v>
      </c>
      <c r="F453" s="247" t="s">
        <v>227</v>
      </c>
      <c r="G453" s="255">
        <v>7158</v>
      </c>
      <c r="L453" s="223"/>
      <c r="O453" s="223"/>
      <c r="P453" s="223"/>
    </row>
    <row r="454" spans="1:16" hidden="1">
      <c r="A454" s="222"/>
      <c r="B454" s="222"/>
      <c r="C454" s="222"/>
      <c r="D454" s="276"/>
      <c r="E454" s="247" t="s">
        <v>478</v>
      </c>
      <c r="F454" s="247" t="s">
        <v>227</v>
      </c>
      <c r="G454" s="255">
        <v>11815</v>
      </c>
      <c r="L454" s="223"/>
      <c r="O454" s="223"/>
      <c r="P454" s="223"/>
    </row>
    <row r="455" spans="1:16" hidden="1">
      <c r="A455" s="222"/>
      <c r="B455" s="222"/>
      <c r="C455" s="222"/>
      <c r="D455" s="276"/>
      <c r="E455" s="247" t="s">
        <v>486</v>
      </c>
      <c r="F455" s="247" t="s">
        <v>227</v>
      </c>
      <c r="G455" s="255">
        <v>7112</v>
      </c>
      <c r="L455" s="223"/>
      <c r="O455" s="223"/>
      <c r="P455" s="223"/>
    </row>
    <row r="456" spans="1:16" hidden="1">
      <c r="A456" s="222"/>
      <c r="B456" s="222"/>
      <c r="C456" s="222"/>
      <c r="D456" s="276"/>
      <c r="E456" s="247" t="s">
        <v>825</v>
      </c>
      <c r="F456" s="247" t="s">
        <v>227</v>
      </c>
      <c r="G456" s="255">
        <v>1128</v>
      </c>
      <c r="L456" s="223"/>
      <c r="O456" s="223"/>
      <c r="P456" s="223"/>
    </row>
    <row r="457" spans="1:16" hidden="1">
      <c r="A457" s="222"/>
      <c r="B457" s="222"/>
      <c r="C457" s="222"/>
      <c r="D457" s="276"/>
      <c r="E457" s="247" t="s">
        <v>829</v>
      </c>
      <c r="F457" s="247" t="s">
        <v>227</v>
      </c>
      <c r="G457" s="255">
        <v>2545</v>
      </c>
      <c r="L457" s="223"/>
      <c r="O457" s="223"/>
      <c r="P457" s="223"/>
    </row>
    <row r="458" spans="1:16" hidden="1">
      <c r="A458" s="222"/>
      <c r="B458" s="222"/>
      <c r="C458" s="222"/>
      <c r="D458" s="276"/>
      <c r="E458" s="247" t="s">
        <v>832</v>
      </c>
      <c r="F458" s="247" t="s">
        <v>227</v>
      </c>
      <c r="G458" s="255">
        <v>4153</v>
      </c>
      <c r="L458" s="223"/>
      <c r="O458" s="223"/>
      <c r="P458" s="223"/>
    </row>
    <row r="459" spans="1:16" hidden="1">
      <c r="A459" s="222"/>
      <c r="B459" s="222"/>
      <c r="C459" s="222"/>
      <c r="D459" s="277" t="s">
        <v>874</v>
      </c>
      <c r="E459" s="278"/>
      <c r="F459" s="278"/>
      <c r="G459" s="279">
        <v>36789</v>
      </c>
      <c r="L459" s="223"/>
      <c r="O459" s="223"/>
      <c r="P459" s="223"/>
    </row>
    <row r="460" spans="1:16" hidden="1">
      <c r="A460" s="222"/>
      <c r="B460" s="222"/>
      <c r="C460" s="222"/>
      <c r="D460" s="275" t="s">
        <v>449</v>
      </c>
      <c r="E460" s="247" t="s">
        <v>447</v>
      </c>
      <c r="F460" s="247" t="s">
        <v>227</v>
      </c>
      <c r="G460" s="255">
        <v>11179</v>
      </c>
      <c r="L460" s="223"/>
      <c r="O460" s="223"/>
      <c r="P460" s="223"/>
    </row>
    <row r="461" spans="1:16" hidden="1">
      <c r="A461" s="222"/>
      <c r="B461" s="222"/>
      <c r="C461" s="222"/>
      <c r="D461" s="276"/>
      <c r="E461" s="247" t="s">
        <v>456</v>
      </c>
      <c r="F461" s="247" t="s">
        <v>227</v>
      </c>
      <c r="G461" s="255">
        <v>5461</v>
      </c>
      <c r="L461" s="223"/>
      <c r="O461" s="223"/>
      <c r="P461" s="223"/>
    </row>
    <row r="462" spans="1:16" hidden="1">
      <c r="A462" s="222"/>
      <c r="B462" s="222"/>
      <c r="C462" s="222"/>
      <c r="D462" s="276"/>
      <c r="E462" s="247" t="s">
        <v>463</v>
      </c>
      <c r="F462" s="247" t="s">
        <v>227</v>
      </c>
      <c r="G462" s="255">
        <v>4371</v>
      </c>
      <c r="L462" s="223"/>
      <c r="O462" s="223"/>
      <c r="P462" s="223"/>
    </row>
    <row r="463" spans="1:16" hidden="1">
      <c r="A463" s="222"/>
      <c r="B463" s="222"/>
      <c r="C463" s="222"/>
      <c r="D463" s="277" t="s">
        <v>875</v>
      </c>
      <c r="E463" s="278"/>
      <c r="F463" s="278"/>
      <c r="G463" s="279">
        <v>21011</v>
      </c>
      <c r="L463" s="223"/>
      <c r="O463" s="223"/>
      <c r="P463" s="223"/>
    </row>
    <row r="464" spans="1:16" hidden="1">
      <c r="A464" s="222"/>
      <c r="B464" s="222"/>
      <c r="C464" s="222"/>
      <c r="D464" s="275" t="s">
        <v>409</v>
      </c>
      <c r="E464" s="247" t="s">
        <v>407</v>
      </c>
      <c r="F464" s="247" t="s">
        <v>227</v>
      </c>
      <c r="G464" s="255">
        <v>2408</v>
      </c>
      <c r="L464" s="223"/>
      <c r="O464" s="223"/>
      <c r="P464" s="223"/>
    </row>
    <row r="465" spans="1:16" hidden="1">
      <c r="A465" s="222"/>
      <c r="B465" s="222"/>
      <c r="C465" s="222"/>
      <c r="D465" s="276"/>
      <c r="E465" s="247" t="s">
        <v>412</v>
      </c>
      <c r="F465" s="247" t="s">
        <v>227</v>
      </c>
      <c r="G465" s="255">
        <v>12427</v>
      </c>
      <c r="L465" s="223"/>
      <c r="O465" s="223"/>
      <c r="P465" s="223"/>
    </row>
    <row r="466" spans="1:16" hidden="1">
      <c r="A466" s="222"/>
      <c r="B466" s="222"/>
      <c r="C466" s="222"/>
      <c r="D466" s="276"/>
      <c r="E466" s="247" t="s">
        <v>421</v>
      </c>
      <c r="F466" s="247" t="s">
        <v>227</v>
      </c>
      <c r="G466" s="255">
        <v>8282</v>
      </c>
      <c r="L466" s="223"/>
      <c r="O466" s="223"/>
      <c r="P466" s="223"/>
    </row>
    <row r="467" spans="1:16" hidden="1">
      <c r="A467" s="222"/>
      <c r="B467" s="222"/>
      <c r="C467" s="222"/>
      <c r="D467" s="276"/>
      <c r="E467" s="247" t="s">
        <v>427</v>
      </c>
      <c r="F467" s="247" t="s">
        <v>227</v>
      </c>
      <c r="G467" s="255">
        <v>10411</v>
      </c>
      <c r="L467" s="223"/>
      <c r="O467" s="223"/>
      <c r="P467" s="223"/>
    </row>
    <row r="468" spans="1:16" hidden="1">
      <c r="A468" s="222"/>
      <c r="B468" s="222"/>
      <c r="C468" s="222"/>
      <c r="D468" s="276"/>
      <c r="E468" s="247" t="s">
        <v>438</v>
      </c>
      <c r="F468" s="247" t="s">
        <v>227</v>
      </c>
      <c r="G468" s="255">
        <v>11378</v>
      </c>
      <c r="L468" s="223"/>
      <c r="O468" s="223"/>
      <c r="P468" s="223"/>
    </row>
    <row r="469" spans="1:16" hidden="1">
      <c r="A469" s="222"/>
      <c r="B469" s="222"/>
      <c r="C469" s="222"/>
      <c r="D469" s="277" t="s">
        <v>876</v>
      </c>
      <c r="E469" s="278"/>
      <c r="F469" s="278"/>
      <c r="G469" s="279">
        <v>44906</v>
      </c>
      <c r="L469" s="223"/>
      <c r="O469" s="223"/>
      <c r="P469" s="223"/>
    </row>
    <row r="470" spans="1:16" hidden="1">
      <c r="A470" s="222"/>
      <c r="B470" s="222"/>
      <c r="C470" s="222"/>
      <c r="D470" s="275" t="s">
        <v>841</v>
      </c>
      <c r="E470" s="247" t="s">
        <v>838</v>
      </c>
      <c r="F470" s="247" t="s">
        <v>840</v>
      </c>
      <c r="G470" s="255">
        <v>10260</v>
      </c>
      <c r="L470" s="223"/>
      <c r="O470" s="223"/>
      <c r="P470" s="223"/>
    </row>
    <row r="471" spans="1:16" hidden="1">
      <c r="A471" s="222"/>
      <c r="B471" s="222"/>
      <c r="C471" s="222"/>
      <c r="D471" s="276"/>
      <c r="E471" s="247" t="s">
        <v>845</v>
      </c>
      <c r="F471" s="247" t="s">
        <v>840</v>
      </c>
      <c r="G471" s="255">
        <v>9945</v>
      </c>
      <c r="L471" s="223"/>
      <c r="O471" s="223"/>
      <c r="P471" s="223"/>
    </row>
    <row r="472" spans="1:16" hidden="1">
      <c r="A472" s="222"/>
      <c r="B472" s="222"/>
      <c r="C472" s="222"/>
      <c r="D472" s="276"/>
      <c r="E472" s="247" t="s">
        <v>848</v>
      </c>
      <c r="F472" s="247" t="s">
        <v>840</v>
      </c>
      <c r="G472" s="255">
        <v>4215</v>
      </c>
      <c r="L472" s="223"/>
      <c r="O472" s="223"/>
      <c r="P472" s="223"/>
    </row>
    <row r="473" spans="1:16" hidden="1">
      <c r="A473" s="222"/>
      <c r="B473" s="222"/>
      <c r="C473" s="222"/>
      <c r="D473" s="276"/>
      <c r="E473" s="247" t="s">
        <v>852</v>
      </c>
      <c r="F473" s="247" t="s">
        <v>840</v>
      </c>
      <c r="G473" s="255">
        <v>6227</v>
      </c>
      <c r="L473" s="223"/>
      <c r="O473" s="223"/>
      <c r="P473" s="223"/>
    </row>
    <row r="474" spans="1:16" hidden="1">
      <c r="A474" s="222"/>
      <c r="B474" s="222"/>
      <c r="C474" s="222"/>
      <c r="D474" s="276"/>
      <c r="E474" s="247" t="s">
        <v>857</v>
      </c>
      <c r="F474" s="247" t="s">
        <v>840</v>
      </c>
      <c r="G474" s="255">
        <v>9961</v>
      </c>
      <c r="L474" s="223"/>
      <c r="O474" s="223"/>
      <c r="P474" s="223"/>
    </row>
    <row r="475" spans="1:16" hidden="1">
      <c r="A475" s="222"/>
      <c r="B475" s="222"/>
      <c r="C475" s="222"/>
      <c r="D475" s="276"/>
      <c r="E475" s="247" t="s">
        <v>854</v>
      </c>
      <c r="F475" s="247" t="s">
        <v>840</v>
      </c>
      <c r="G475" s="255">
        <v>2495</v>
      </c>
      <c r="L475" s="223"/>
      <c r="O475" s="223"/>
      <c r="P475" s="223"/>
    </row>
    <row r="476" spans="1:16" hidden="1">
      <c r="A476" s="222"/>
      <c r="B476" s="222"/>
      <c r="C476" s="222"/>
      <c r="D476" s="277" t="s">
        <v>877</v>
      </c>
      <c r="E476" s="278"/>
      <c r="F476" s="278"/>
      <c r="G476" s="279">
        <v>43103</v>
      </c>
      <c r="L476" s="223"/>
      <c r="O476" s="223"/>
      <c r="P476" s="223"/>
    </row>
    <row r="477" spans="1:16" hidden="1">
      <c r="A477" s="222"/>
      <c r="B477" s="222"/>
      <c r="C477" s="222"/>
      <c r="D477" s="275" t="s">
        <v>274</v>
      </c>
      <c r="E477" s="247" t="s">
        <v>272</v>
      </c>
      <c r="F477" s="247" t="s">
        <v>227</v>
      </c>
      <c r="G477" s="255">
        <v>1757</v>
      </c>
      <c r="L477" s="223"/>
      <c r="O477" s="223"/>
      <c r="P477" s="223"/>
    </row>
    <row r="478" spans="1:16" hidden="1">
      <c r="A478" s="222"/>
      <c r="B478" s="222"/>
      <c r="C478" s="222"/>
      <c r="D478" s="276"/>
      <c r="E478" s="247" t="s">
        <v>277</v>
      </c>
      <c r="F478" s="247" t="s">
        <v>227</v>
      </c>
      <c r="G478" s="255">
        <v>1910</v>
      </c>
      <c r="L478" s="223"/>
      <c r="O478" s="223"/>
      <c r="P478" s="223"/>
    </row>
    <row r="479" spans="1:16" hidden="1">
      <c r="A479" s="222"/>
      <c r="B479" s="222"/>
      <c r="C479" s="222"/>
      <c r="D479" s="276"/>
      <c r="E479" s="247" t="s">
        <v>282</v>
      </c>
      <c r="F479" s="247" t="s">
        <v>227</v>
      </c>
      <c r="G479" s="255">
        <v>9733</v>
      </c>
      <c r="L479" s="223"/>
      <c r="O479" s="223"/>
      <c r="P479" s="223"/>
    </row>
    <row r="480" spans="1:16" hidden="1">
      <c r="A480" s="222"/>
      <c r="B480" s="222"/>
      <c r="C480" s="222"/>
      <c r="D480" s="276"/>
      <c r="E480" s="247" t="s">
        <v>291</v>
      </c>
      <c r="F480" s="247" t="s">
        <v>227</v>
      </c>
      <c r="G480" s="255">
        <v>9117</v>
      </c>
      <c r="L480" s="223"/>
      <c r="O480" s="223"/>
      <c r="P480" s="223"/>
    </row>
    <row r="481" spans="1:16" hidden="1">
      <c r="A481" s="222"/>
      <c r="B481" s="222"/>
      <c r="C481" s="222"/>
      <c r="D481" s="276"/>
      <c r="E481" s="247" t="s">
        <v>302</v>
      </c>
      <c r="F481" s="247" t="s">
        <v>227</v>
      </c>
      <c r="G481" s="255">
        <v>10886</v>
      </c>
      <c r="L481" s="223"/>
      <c r="O481" s="223"/>
      <c r="P481" s="223"/>
    </row>
    <row r="482" spans="1:16" hidden="1">
      <c r="A482" s="222"/>
      <c r="B482" s="222"/>
      <c r="C482" s="222"/>
      <c r="D482" s="276"/>
      <c r="E482" s="247" t="s">
        <v>308</v>
      </c>
      <c r="F482" s="247" t="s">
        <v>227</v>
      </c>
      <c r="G482" s="255">
        <v>8438</v>
      </c>
      <c r="L482" s="223"/>
      <c r="O482" s="223"/>
      <c r="P482" s="223"/>
    </row>
    <row r="483" spans="1:16" hidden="1">
      <c r="A483" s="222"/>
      <c r="B483" s="222"/>
      <c r="C483" s="222"/>
      <c r="D483" s="276"/>
      <c r="E483" s="247" t="s">
        <v>317</v>
      </c>
      <c r="F483" s="247" t="s">
        <v>227</v>
      </c>
      <c r="G483" s="255">
        <v>7509</v>
      </c>
      <c r="L483" s="223"/>
      <c r="O483" s="223"/>
      <c r="P483" s="223"/>
    </row>
    <row r="484" spans="1:16" hidden="1">
      <c r="A484" s="222"/>
      <c r="B484" s="222"/>
      <c r="C484" s="222"/>
      <c r="D484" s="276"/>
      <c r="E484" s="247" t="s">
        <v>327</v>
      </c>
      <c r="F484" s="247" t="s">
        <v>227</v>
      </c>
      <c r="G484" s="255">
        <v>9651</v>
      </c>
      <c r="L484" s="223"/>
      <c r="O484" s="223"/>
      <c r="P484" s="223"/>
    </row>
    <row r="485" spans="1:16" hidden="1">
      <c r="A485" s="222"/>
      <c r="B485" s="222"/>
      <c r="C485" s="222"/>
      <c r="D485" s="276"/>
      <c r="E485" s="247" t="s">
        <v>335</v>
      </c>
      <c r="F485" s="247" t="s">
        <v>227</v>
      </c>
      <c r="G485" s="255">
        <v>7898</v>
      </c>
      <c r="L485" s="223"/>
      <c r="O485" s="223"/>
      <c r="P485" s="223"/>
    </row>
    <row r="486" spans="1:16" hidden="1">
      <c r="A486" s="222"/>
      <c r="B486" s="222"/>
      <c r="C486" s="222"/>
      <c r="D486" s="276"/>
      <c r="E486" s="247" t="s">
        <v>342</v>
      </c>
      <c r="F486" s="247" t="s">
        <v>227</v>
      </c>
      <c r="G486" s="255">
        <v>9921</v>
      </c>
      <c r="L486" s="223"/>
      <c r="O486" s="223"/>
      <c r="P486" s="223"/>
    </row>
    <row r="487" spans="1:16" hidden="1">
      <c r="A487" s="222"/>
      <c r="B487" s="222"/>
      <c r="C487" s="222"/>
      <c r="D487" s="276"/>
      <c r="E487" s="247" t="s">
        <v>357</v>
      </c>
      <c r="F487" s="247" t="s">
        <v>227</v>
      </c>
      <c r="G487" s="255">
        <v>12457</v>
      </c>
      <c r="L487" s="223"/>
      <c r="O487" s="223"/>
      <c r="P487" s="223"/>
    </row>
    <row r="488" spans="1:16" hidden="1">
      <c r="A488" s="222"/>
      <c r="B488" s="222"/>
      <c r="C488" s="222"/>
      <c r="D488" s="276"/>
      <c r="E488" s="247" t="s">
        <v>366</v>
      </c>
      <c r="F488" s="247" t="s">
        <v>227</v>
      </c>
      <c r="G488" s="255">
        <v>3505</v>
      </c>
      <c r="L488" s="223"/>
      <c r="O488" s="223"/>
      <c r="P488" s="223"/>
    </row>
    <row r="489" spans="1:16" hidden="1">
      <c r="A489" s="222"/>
      <c r="B489" s="222"/>
      <c r="C489" s="222"/>
      <c r="D489" s="276"/>
      <c r="E489" s="247" t="s">
        <v>370</v>
      </c>
      <c r="F489" s="247" t="s">
        <v>227</v>
      </c>
      <c r="G489" s="255">
        <v>5381</v>
      </c>
      <c r="L489" s="223"/>
      <c r="O489" s="223"/>
      <c r="P489" s="223"/>
    </row>
    <row r="490" spans="1:16" hidden="1">
      <c r="A490" s="222"/>
      <c r="B490" s="222"/>
      <c r="C490" s="222"/>
      <c r="D490" s="276"/>
      <c r="E490" s="247" t="s">
        <v>375</v>
      </c>
      <c r="F490" s="247" t="s">
        <v>227</v>
      </c>
      <c r="G490" s="255">
        <v>2866</v>
      </c>
      <c r="L490" s="223"/>
      <c r="O490" s="223"/>
      <c r="P490" s="223"/>
    </row>
    <row r="491" spans="1:16" hidden="1">
      <c r="A491" s="222"/>
      <c r="B491" s="222"/>
      <c r="C491" s="222"/>
      <c r="D491" s="276"/>
      <c r="E491" s="247" t="s">
        <v>379</v>
      </c>
      <c r="F491" s="247" t="s">
        <v>227</v>
      </c>
      <c r="G491" s="255">
        <v>1331</v>
      </c>
      <c r="L491" s="223"/>
      <c r="O491" s="223"/>
      <c r="P491" s="223"/>
    </row>
    <row r="492" spans="1:16" hidden="1">
      <c r="A492" s="222"/>
      <c r="B492" s="222"/>
      <c r="C492" s="222"/>
      <c r="D492" s="276"/>
      <c r="E492" s="247" t="s">
        <v>383</v>
      </c>
      <c r="F492" s="247" t="s">
        <v>227</v>
      </c>
      <c r="G492" s="255">
        <v>1275</v>
      </c>
      <c r="L492" s="223"/>
      <c r="O492" s="223"/>
      <c r="P492" s="223"/>
    </row>
    <row r="493" spans="1:16" hidden="1">
      <c r="A493" s="222"/>
      <c r="B493" s="222"/>
      <c r="C493" s="222"/>
      <c r="D493" s="276"/>
      <c r="E493" s="247" t="s">
        <v>386</v>
      </c>
      <c r="F493" s="247" t="s">
        <v>227</v>
      </c>
      <c r="G493" s="255">
        <v>3981</v>
      </c>
      <c r="L493" s="223"/>
      <c r="O493" s="223"/>
      <c r="P493" s="223"/>
    </row>
    <row r="494" spans="1:16" hidden="1">
      <c r="A494" s="222"/>
      <c r="B494" s="222"/>
      <c r="C494" s="222"/>
      <c r="D494" s="276"/>
      <c r="E494" s="247" t="s">
        <v>353</v>
      </c>
      <c r="F494" s="247" t="s">
        <v>227</v>
      </c>
      <c r="G494" s="255">
        <v>8706</v>
      </c>
      <c r="L494" s="223"/>
      <c r="O494" s="223"/>
      <c r="P494" s="223"/>
    </row>
    <row r="495" spans="1:16" hidden="1">
      <c r="A495" s="222"/>
      <c r="B495" s="222"/>
      <c r="C495" s="222"/>
      <c r="D495" s="277" t="s">
        <v>878</v>
      </c>
      <c r="E495" s="278"/>
      <c r="F495" s="278"/>
      <c r="G495" s="279">
        <v>116322</v>
      </c>
      <c r="L495" s="223"/>
      <c r="O495" s="223"/>
      <c r="P495" s="223"/>
    </row>
    <row r="496" spans="1:16" hidden="1">
      <c r="A496" s="222"/>
      <c r="B496" s="222"/>
      <c r="C496" s="222"/>
      <c r="D496" s="275" t="s">
        <v>231</v>
      </c>
      <c r="E496" s="247" t="s">
        <v>225</v>
      </c>
      <c r="F496" s="247" t="s">
        <v>227</v>
      </c>
      <c r="G496" s="255">
        <v>1137</v>
      </c>
      <c r="L496" s="223"/>
      <c r="O496" s="223"/>
      <c r="P496" s="223"/>
    </row>
    <row r="497" spans="1:16" hidden="1">
      <c r="A497" s="222"/>
      <c r="B497" s="222"/>
      <c r="C497" s="222"/>
      <c r="D497" s="276"/>
      <c r="E497" s="247" t="s">
        <v>240</v>
      </c>
      <c r="F497" s="247" t="s">
        <v>227</v>
      </c>
      <c r="G497" s="255">
        <v>9761</v>
      </c>
      <c r="L497" s="223"/>
      <c r="O497" s="223"/>
      <c r="P497" s="223"/>
    </row>
    <row r="498" spans="1:16" hidden="1">
      <c r="A498" s="222"/>
      <c r="B498" s="222"/>
      <c r="C498" s="222"/>
      <c r="D498" s="276"/>
      <c r="E498" s="247" t="s">
        <v>249</v>
      </c>
      <c r="F498" s="247" t="s">
        <v>227</v>
      </c>
      <c r="G498" s="255">
        <v>2570</v>
      </c>
      <c r="L498" s="223"/>
      <c r="O498" s="223"/>
      <c r="P498" s="223"/>
    </row>
    <row r="499" spans="1:16" hidden="1">
      <c r="A499" s="222"/>
      <c r="B499" s="222"/>
      <c r="C499" s="222"/>
      <c r="D499" s="277" t="s">
        <v>879</v>
      </c>
      <c r="E499" s="278"/>
      <c r="F499" s="278"/>
      <c r="G499" s="279">
        <v>13468</v>
      </c>
      <c r="L499" s="223"/>
      <c r="O499" s="223"/>
      <c r="P499" s="223"/>
    </row>
    <row r="500" spans="1:16" hidden="1">
      <c r="A500" s="222"/>
      <c r="B500" s="222"/>
      <c r="C500" s="222"/>
      <c r="D500" s="275" t="s">
        <v>257</v>
      </c>
      <c r="E500" s="247" t="s">
        <v>264</v>
      </c>
      <c r="F500" s="247" t="s">
        <v>227</v>
      </c>
      <c r="G500" s="255">
        <v>4889</v>
      </c>
      <c r="L500" s="223"/>
      <c r="O500" s="223"/>
      <c r="P500" s="223"/>
    </row>
    <row r="501" spans="1:16" hidden="1">
      <c r="A501" s="222"/>
      <c r="B501" s="222"/>
      <c r="C501" s="222"/>
      <c r="D501" s="276"/>
      <c r="E501" s="247" t="s">
        <v>255</v>
      </c>
      <c r="F501" s="247" t="s">
        <v>227</v>
      </c>
      <c r="G501" s="255">
        <v>7744</v>
      </c>
      <c r="L501" s="223"/>
      <c r="O501" s="223"/>
      <c r="P501" s="223"/>
    </row>
    <row r="502" spans="1:16" hidden="1">
      <c r="A502" s="222"/>
      <c r="B502" s="222"/>
      <c r="C502" s="222"/>
      <c r="D502" s="277" t="s">
        <v>880</v>
      </c>
      <c r="E502" s="278"/>
      <c r="F502" s="278"/>
      <c r="G502" s="279">
        <v>12633</v>
      </c>
      <c r="L502" s="223"/>
      <c r="O502" s="223"/>
      <c r="P502" s="223"/>
    </row>
    <row r="503" spans="1:16" hidden="1">
      <c r="A503" s="222"/>
      <c r="B503" s="222"/>
      <c r="C503" s="222"/>
      <c r="D503" s="275" t="s">
        <v>702</v>
      </c>
      <c r="E503" s="247" t="s">
        <v>700</v>
      </c>
      <c r="F503" s="247" t="s">
        <v>227</v>
      </c>
      <c r="G503" s="255">
        <v>15560</v>
      </c>
      <c r="L503" s="223"/>
      <c r="O503" s="223"/>
      <c r="P503" s="223"/>
    </row>
    <row r="504" spans="1:16" hidden="1">
      <c r="A504" s="222"/>
      <c r="B504" s="222"/>
      <c r="C504" s="222"/>
      <c r="D504" s="276"/>
      <c r="E504" s="247" t="s">
        <v>719</v>
      </c>
      <c r="F504" s="247" t="s">
        <v>227</v>
      </c>
      <c r="G504" s="255">
        <v>4512</v>
      </c>
      <c r="L504" s="223"/>
      <c r="O504" s="223"/>
      <c r="P504" s="223"/>
    </row>
    <row r="505" spans="1:16" hidden="1">
      <c r="A505" s="222"/>
      <c r="B505" s="222"/>
      <c r="C505" s="222"/>
      <c r="D505" s="276"/>
      <c r="E505" s="247" t="s">
        <v>724</v>
      </c>
      <c r="F505" s="247" t="s">
        <v>227</v>
      </c>
      <c r="G505" s="255">
        <v>5905</v>
      </c>
      <c r="L505" s="223"/>
      <c r="O505" s="223"/>
      <c r="P505" s="223"/>
    </row>
    <row r="506" spans="1:16" hidden="1">
      <c r="A506" s="222"/>
      <c r="B506" s="222"/>
      <c r="C506" s="222"/>
      <c r="D506" s="276"/>
      <c r="E506" s="247" t="s">
        <v>730</v>
      </c>
      <c r="F506" s="247" t="s">
        <v>227</v>
      </c>
      <c r="G506" s="255">
        <v>8634</v>
      </c>
      <c r="L506" s="223"/>
      <c r="O506" s="223"/>
      <c r="P506" s="223"/>
    </row>
    <row r="507" spans="1:16" hidden="1">
      <c r="A507" s="222"/>
      <c r="B507" s="222"/>
      <c r="C507" s="222"/>
      <c r="D507" s="277" t="s">
        <v>881</v>
      </c>
      <c r="E507" s="278"/>
      <c r="F507" s="278"/>
      <c r="G507" s="279">
        <v>34611</v>
      </c>
      <c r="L507" s="223"/>
      <c r="O507" s="223"/>
      <c r="P507" s="223"/>
    </row>
    <row r="508" spans="1:16" hidden="1">
      <c r="A508" s="222"/>
      <c r="B508" s="222"/>
      <c r="C508" s="222"/>
      <c r="D508" s="275" t="s">
        <v>746</v>
      </c>
      <c r="E508" s="247" t="s">
        <v>744</v>
      </c>
      <c r="F508" s="247" t="s">
        <v>227</v>
      </c>
      <c r="G508" s="255">
        <v>11330</v>
      </c>
      <c r="L508" s="223"/>
      <c r="O508" s="223"/>
      <c r="P508" s="223"/>
    </row>
    <row r="509" spans="1:16" hidden="1">
      <c r="A509" s="222"/>
      <c r="B509" s="222"/>
      <c r="C509" s="222"/>
      <c r="D509" s="276"/>
      <c r="E509" s="247" t="s">
        <v>751</v>
      </c>
      <c r="F509" s="247" t="s">
        <v>227</v>
      </c>
      <c r="G509" s="255">
        <v>5018</v>
      </c>
      <c r="L509" s="223"/>
      <c r="O509" s="223"/>
      <c r="P509" s="223"/>
    </row>
    <row r="510" spans="1:16" hidden="1">
      <c r="A510" s="222"/>
      <c r="B510" s="222"/>
      <c r="C510" s="222"/>
      <c r="D510" s="276"/>
      <c r="E510" s="247" t="s">
        <v>761</v>
      </c>
      <c r="F510" s="247" t="s">
        <v>227</v>
      </c>
      <c r="G510" s="255">
        <v>12521</v>
      </c>
      <c r="L510" s="223"/>
      <c r="O510" s="223"/>
      <c r="P510" s="223"/>
    </row>
    <row r="511" spans="1:16" hidden="1">
      <c r="A511" s="222"/>
      <c r="B511" s="222"/>
      <c r="C511" s="222"/>
      <c r="D511" s="276"/>
      <c r="E511" s="247" t="s">
        <v>773</v>
      </c>
      <c r="F511" s="247" t="s">
        <v>227</v>
      </c>
      <c r="G511" s="255">
        <v>8510</v>
      </c>
      <c r="L511" s="223"/>
      <c r="O511" s="223"/>
      <c r="P511" s="223"/>
    </row>
    <row r="512" spans="1:16" hidden="1">
      <c r="A512" s="222"/>
      <c r="B512" s="222"/>
      <c r="C512" s="222"/>
      <c r="D512" s="276"/>
      <c r="E512" s="247" t="s">
        <v>780</v>
      </c>
      <c r="F512" s="247" t="s">
        <v>227</v>
      </c>
      <c r="G512" s="255">
        <v>6571</v>
      </c>
      <c r="L512" s="223"/>
      <c r="O512" s="223"/>
      <c r="P512" s="223"/>
    </row>
    <row r="513" spans="1:16" hidden="1">
      <c r="A513" s="222"/>
      <c r="B513" s="222"/>
      <c r="C513" s="222"/>
      <c r="D513" s="276"/>
      <c r="E513" s="247" t="s">
        <v>790</v>
      </c>
      <c r="F513" s="247" t="s">
        <v>227</v>
      </c>
      <c r="G513" s="255">
        <v>3755</v>
      </c>
      <c r="L513" s="223"/>
      <c r="O513" s="223"/>
      <c r="P513" s="223"/>
    </row>
    <row r="514" spans="1:16" hidden="1">
      <c r="A514" s="222"/>
      <c r="B514" s="222"/>
      <c r="C514" s="222"/>
      <c r="D514" s="276"/>
      <c r="E514" s="247" t="s">
        <v>795</v>
      </c>
      <c r="F514" s="247" t="s">
        <v>227</v>
      </c>
      <c r="G514" s="255">
        <v>9536</v>
      </c>
      <c r="L514" s="223"/>
      <c r="O514" s="223"/>
      <c r="P514" s="223"/>
    </row>
    <row r="515" spans="1:16" hidden="1">
      <c r="A515" s="222"/>
      <c r="B515" s="222"/>
      <c r="C515" s="222"/>
      <c r="D515" s="276"/>
      <c r="E515" s="247" t="s">
        <v>805</v>
      </c>
      <c r="F515" s="247" t="s">
        <v>227</v>
      </c>
      <c r="G515" s="255">
        <v>9628</v>
      </c>
      <c r="L515" s="223"/>
      <c r="O515" s="223"/>
      <c r="P515" s="223"/>
    </row>
    <row r="516" spans="1:16" hidden="1">
      <c r="A516" s="222"/>
      <c r="B516" s="222"/>
      <c r="C516" s="222"/>
      <c r="D516" s="276"/>
      <c r="E516" s="247" t="s">
        <v>812</v>
      </c>
      <c r="F516" s="247" t="s">
        <v>227</v>
      </c>
      <c r="G516" s="255">
        <v>3963</v>
      </c>
      <c r="L516" s="223"/>
      <c r="O516" s="223"/>
      <c r="P516" s="223"/>
    </row>
    <row r="517" spans="1:16" hidden="1">
      <c r="A517" s="222"/>
      <c r="B517" s="222"/>
      <c r="C517" s="222"/>
      <c r="D517" s="276"/>
      <c r="E517" s="247" t="s">
        <v>816</v>
      </c>
      <c r="F517" s="247" t="s">
        <v>227</v>
      </c>
      <c r="G517" s="255">
        <v>8709</v>
      </c>
      <c r="L517" s="223"/>
      <c r="O517" s="223"/>
      <c r="P517" s="223"/>
    </row>
    <row r="518" spans="1:16" hidden="1">
      <c r="A518" s="222"/>
      <c r="B518" s="222"/>
      <c r="C518" s="222"/>
      <c r="D518" s="277" t="s">
        <v>882</v>
      </c>
      <c r="E518" s="278"/>
      <c r="F518" s="278"/>
      <c r="G518" s="279">
        <v>79541</v>
      </c>
      <c r="L518" s="223"/>
      <c r="O518" s="223"/>
      <c r="P518" s="223"/>
    </row>
    <row r="519" spans="1:16" hidden="1">
      <c r="A519" s="222"/>
      <c r="B519" s="222"/>
      <c r="C519" s="222"/>
      <c r="D519" s="280" t="s">
        <v>883</v>
      </c>
      <c r="E519" s="281"/>
      <c r="F519" s="281"/>
      <c r="G519" s="268">
        <v>590067</v>
      </c>
      <c r="H519" s="226"/>
      <c r="L519" s="223"/>
      <c r="O519" s="223"/>
      <c r="P519" s="223"/>
    </row>
    <row r="520" spans="1:16" hidden="1">
      <c r="A520" s="222"/>
      <c r="B520" s="222"/>
      <c r="C520" s="222"/>
      <c r="E520" s="223"/>
      <c r="L520" s="223"/>
      <c r="O520" s="223"/>
      <c r="P520" s="223"/>
    </row>
    <row r="521" spans="1:16">
      <c r="K521" s="223" t="s">
        <v>884</v>
      </c>
      <c r="O521" s="282">
        <f>L409</f>
        <v>43.103000000000002</v>
      </c>
    </row>
    <row r="522" spans="1:16">
      <c r="K522" s="223" t="s">
        <v>885</v>
      </c>
    </row>
    <row r="523" spans="1:16">
      <c r="K523" s="223" t="s">
        <v>886</v>
      </c>
      <c r="O523" s="222">
        <f>20072/1000</f>
        <v>20.071999999999999</v>
      </c>
    </row>
    <row r="524" spans="1:16">
      <c r="K524" s="223" t="s">
        <v>887</v>
      </c>
      <c r="O524" s="222">
        <f>14539/1000</f>
        <v>14.539</v>
      </c>
    </row>
    <row r="525" spans="1:16">
      <c r="O525" s="283">
        <f>O523+O524</f>
        <v>34.610999999999997</v>
      </c>
    </row>
    <row r="526" spans="1:16">
      <c r="N526" s="271" t="s">
        <v>888</v>
      </c>
      <c r="O526" s="284">
        <f>O521+O525</f>
        <v>77.713999999999999</v>
      </c>
    </row>
    <row r="528" spans="1:16">
      <c r="N528" s="271" t="s">
        <v>889</v>
      </c>
      <c r="O528" s="285">
        <f>L410-O526</f>
        <v>512.35300000000007</v>
      </c>
    </row>
  </sheetData>
  <autoFilter ref="A1:P400" xr:uid="{7047DAC8-0B0E-4AE5-94DC-5546F0400975}">
    <filterColumn colId="3">
      <filters>
        <filter val="POČIVALIŠČE BARJE J"/>
        <filter val="POČIVALIŠČE BARJE S"/>
        <filter val="POČIVALIŠČE ČATEŽ J"/>
        <filter val="POČIVALIŠČE ČATEŽ S"/>
        <filter val="POČIVALIŠČE CIKAVA"/>
        <filter val="POČIVALIŠČE CP PREPOLJE V"/>
        <filter val="POČIVALIŠČE CP PREPOLJE Z"/>
        <filter val="POČIVALIŠČE DOLINSKO V"/>
        <filter val="POČIVALIŠČE DOLINSKO Z"/>
        <filter val="POČIVALIŠČE DRAVSKO POLJE J"/>
        <filter val="POČIVALIŠČE DRAVSKO POLJE S"/>
        <filter val="POČIVALIŠČE DUL"/>
        <filter val="POČIVALIŠČE FERNETIČI J"/>
        <filter val="POČIVALIŠČE FERNETIČI S"/>
        <filter val="POČIVALIŠČE GRM"/>
        <filter val="POČIVALIŠČE JESENICE J"/>
        <filter val="POČIVALIŠČE JESENICE S"/>
        <filter val="POČIVALIŠČE LIPCE J"/>
        <filter val="POČIVALIŠČE LIPCE S"/>
        <filter val="POČIVALIŠČE LOM V"/>
        <filter val="POČIVALIŠČE LOM Z"/>
        <filter val="POČIVALIŠČE LOPATA J"/>
        <filter val="POČIVALIŠČE LOPATA S"/>
        <filter val="POČIVALIŠČE LORMANJE V"/>
        <filter val="POČIVALIŠČE LORMANJE Z"/>
        <filter val="POČIVALIŠČE LUKOVICA V"/>
        <filter val="POČIVALIŠČE LUKOVICA Z"/>
        <filter val="POČIVALIŠČE MARIBOR V"/>
        <filter val="POČIVALIŠČE MARIBOR Z"/>
        <filter val="POČIVALIŠČE MURSKA SOBOTA J"/>
        <filter val="POČIVALIŠČE MURSKA SOBOTA S"/>
        <filter val="POČIVALIŠČE OBREŽJE V"/>
        <filter val="POČIVALIŠČE OBREŽJE Z"/>
        <filter val="POČIVALIŠČE PESNICA V"/>
        <filter val="POČIVALIŠČE PESNICA Z"/>
        <filter val="POČIVALIŠČE PINCE J"/>
        <filter val="POČIVALIŠČE PINCE S"/>
        <filter val="POČIVALIŠČE PODLEHNIK V"/>
        <filter val="POČIVALIŠČE PODLEHNIK Z"/>
        <filter val="POČIVALIŠČE PODSMREKA"/>
        <filter val="POČIVALIŠČE POLSKAVA V"/>
        <filter val="POČIVALIŠČE POLSKAVA Z"/>
        <filter val="POČIVALIŠČE POVIR J"/>
        <filter val="POČIVALIŠČE POVIR S"/>
        <filter val="POČIVALIŠČE POVODJE V"/>
        <filter val="POČIVALIŠČE POVODJE Z"/>
        <filter val="POČIVALIŠČE RADOVLJICA V"/>
        <filter val="POČIVALIŠČE RADOVLJICA Z"/>
        <filter val="POČIVALIŠČE RAVBARKOMANDA V"/>
        <filter val="POČIVALIŠČE RAVBARKOMANDA Z"/>
        <filter val="POČIVALIŠČE RAVNE"/>
        <filter val="POČIVALIŠČE RISNIK"/>
        <filter val="POČIVALIŠČE ŠENTILJ V"/>
        <filter val="POČIVALIŠČE ŠENTILJ Z"/>
        <filter val="POČIVALIŠČE SLIVNICA"/>
        <filter val="POČIVALIŠČE STARINE J"/>
        <filter val="POČIVALIŠČE STARINE S"/>
        <filter val="POČIVALIŠČE STUDENEC J"/>
        <filter val="POČIVALIŠČE STUDENEC S"/>
        <filter val="POČIVALIŠČE SVETI JURIJ OB ŠČAVNICI J"/>
        <filter val="POČIVALIŠČE SVETI JURIJ OB ŠČAVNICI S"/>
        <filter val="POČIVALIŠČE TEPANJE V"/>
        <filter val="POČIVALIŠČE TEPANJE Z"/>
        <filter val="POČIVALIŠČE VOKLO V"/>
        <filter val="POČIVALIŠČE VOKLO Z"/>
        <filter val="POČIVALIŠČE ZALOKE J"/>
        <filter val="POČIVALIŠČE ZALOKE S"/>
        <filter val="POČIVALIŠČE ZIMA J"/>
        <filter val="POČIVALIŠČE ZIMA S"/>
      </filters>
    </filterColumn>
  </autoFilter>
  <mergeCells count="1">
    <mergeCell ref="K405:L406"/>
  </mergeCells>
  <printOptions gridLines="1"/>
  <pageMargins left="0.39370078740157483" right="0.39370078740157483" top="0.59055118110236227" bottom="0.59055118110236227" header="0.39370078740157483" footer="0.39370078740157483"/>
  <pageSetup paperSize="9" scale="85" fitToHeight="100" orientation="landscape" r:id="rId3"/>
  <headerFooter alignWithMargins="0">
    <oddHeader>&amp;L&amp;F&amp;C&amp;A&amp;R&amp;D</oddHeader>
    <oddFooter>&amp;LDirekcija RS za infrastrukturo - SECIA&amp;R&amp;P/&amp;N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7CAF-7341-42AE-8278-351DD1FB5711}">
  <dimension ref="A1:Y59"/>
  <sheetViews>
    <sheetView topLeftCell="B3" zoomScale="85" zoomScaleNormal="85" workbookViewId="0">
      <selection activeCell="B25" sqref="B25"/>
    </sheetView>
  </sheetViews>
  <sheetFormatPr defaultRowHeight="14.25"/>
  <cols>
    <col min="1" max="1" width="31.140625" style="2" customWidth="1"/>
    <col min="2" max="2" width="14.28515625" style="1" customWidth="1"/>
    <col min="3" max="3" width="14.7109375" style="1" customWidth="1"/>
    <col min="4" max="4" width="16" style="1" customWidth="1"/>
    <col min="5" max="5" width="17.5703125" style="1" customWidth="1"/>
    <col min="6" max="6" width="21.28515625" style="1" customWidth="1"/>
    <col min="7" max="7" width="13.7109375" style="1" customWidth="1"/>
    <col min="8" max="8" width="20.28515625" style="1" customWidth="1"/>
    <col min="9" max="9" width="17" style="1" customWidth="1"/>
    <col min="10" max="10" width="15.7109375" style="1" customWidth="1"/>
    <col min="11" max="11" width="17" style="1" customWidth="1"/>
    <col min="12" max="12" width="15" style="1" customWidth="1"/>
    <col min="13" max="13" width="16.7109375" style="1" customWidth="1"/>
    <col min="14" max="14" width="21" style="1" customWidth="1"/>
    <col min="15" max="15" width="19.7109375" style="1" customWidth="1"/>
    <col min="16" max="16" width="18.28515625" style="1" customWidth="1"/>
    <col min="17" max="17" width="19.7109375" style="1" customWidth="1"/>
    <col min="18" max="18" width="18.28515625" style="1" customWidth="1"/>
    <col min="19" max="20" width="19.7109375" style="1" customWidth="1"/>
    <col min="21" max="21" width="20.5703125" style="1" customWidth="1"/>
    <col min="22" max="22" width="18.28515625" style="1" customWidth="1"/>
    <col min="23" max="23" width="15.85546875" style="1" customWidth="1"/>
    <col min="24" max="16384" width="9.140625" style="1"/>
  </cols>
  <sheetData>
    <row r="1" spans="1:25" ht="15.75" thickBot="1">
      <c r="B1" s="433" t="s">
        <v>141</v>
      </c>
      <c r="C1" s="434"/>
      <c r="D1" s="434"/>
      <c r="E1" s="435"/>
      <c r="F1" s="436" t="s">
        <v>142</v>
      </c>
      <c r="G1" s="437"/>
      <c r="H1" s="437"/>
      <c r="I1" s="438"/>
      <c r="J1" s="439" t="s">
        <v>138</v>
      </c>
      <c r="K1" s="440"/>
    </row>
    <row r="2" spans="1:25" s="2" customFormat="1" ht="36.75" customHeight="1" thickBot="1">
      <c r="A2" s="18"/>
      <c r="B2" s="441" t="s">
        <v>69</v>
      </c>
      <c r="C2" s="442"/>
      <c r="D2" s="443" t="s">
        <v>890</v>
      </c>
      <c r="E2" s="444"/>
      <c r="F2" s="445" t="s">
        <v>891</v>
      </c>
      <c r="G2" s="446"/>
      <c r="H2" s="445" t="s">
        <v>892</v>
      </c>
      <c r="I2" s="446"/>
      <c r="J2" s="29" t="s">
        <v>893</v>
      </c>
      <c r="K2" s="29" t="s">
        <v>894</v>
      </c>
    </row>
    <row r="3" spans="1:25" s="2" customFormat="1" ht="30" customHeight="1" thickBot="1">
      <c r="A3" s="19" t="s">
        <v>71</v>
      </c>
      <c r="B3" s="30" t="s">
        <v>72</v>
      </c>
      <c r="C3" s="31" t="s">
        <v>73</v>
      </c>
      <c r="D3" s="31" t="s">
        <v>74</v>
      </c>
      <c r="E3" s="32" t="s">
        <v>75</v>
      </c>
      <c r="F3" s="7" t="s">
        <v>99</v>
      </c>
      <c r="G3" s="8" t="s">
        <v>100</v>
      </c>
      <c r="H3" s="8" t="s">
        <v>101</v>
      </c>
      <c r="I3" s="8" t="s">
        <v>102</v>
      </c>
      <c r="J3" s="33"/>
      <c r="K3" s="33"/>
      <c r="O3" s="104" t="s">
        <v>71</v>
      </c>
      <c r="P3" s="105" t="s">
        <v>72</v>
      </c>
      <c r="Q3" s="105" t="s">
        <v>73</v>
      </c>
      <c r="R3" s="105" t="s">
        <v>74</v>
      </c>
      <c r="S3" s="105" t="s">
        <v>75</v>
      </c>
      <c r="T3" s="106" t="s">
        <v>99</v>
      </c>
      <c r="U3" s="106" t="s">
        <v>100</v>
      </c>
      <c r="V3" s="106" t="s">
        <v>101</v>
      </c>
      <c r="W3" s="106" t="s">
        <v>102</v>
      </c>
      <c r="X3" s="107" t="s">
        <v>893</v>
      </c>
      <c r="Y3" s="108" t="s">
        <v>894</v>
      </c>
    </row>
    <row r="4" spans="1:25" ht="15" thickBot="1">
      <c r="A4" s="20" t="s">
        <v>895</v>
      </c>
      <c r="B4" s="10">
        <v>4</v>
      </c>
      <c r="C4" s="11">
        <v>2</v>
      </c>
      <c r="D4" s="11">
        <v>16</v>
      </c>
      <c r="E4" s="12">
        <v>4</v>
      </c>
      <c r="F4" s="5">
        <v>2</v>
      </c>
      <c r="G4" s="6">
        <v>1</v>
      </c>
      <c r="H4" s="6">
        <v>8</v>
      </c>
      <c r="I4" s="6">
        <v>4</v>
      </c>
      <c r="J4" s="13">
        <v>9</v>
      </c>
      <c r="K4" s="13">
        <v>32</v>
      </c>
      <c r="O4" s="4" t="s">
        <v>895</v>
      </c>
      <c r="P4" s="98">
        <v>4</v>
      </c>
      <c r="Q4" s="98">
        <v>2</v>
      </c>
      <c r="R4" s="98">
        <v>16</v>
      </c>
      <c r="S4" s="98">
        <v>4</v>
      </c>
      <c r="T4" s="99">
        <v>2</v>
      </c>
      <c r="U4" s="99">
        <v>1</v>
      </c>
      <c r="V4" s="99">
        <v>8</v>
      </c>
      <c r="W4" s="99">
        <v>4</v>
      </c>
      <c r="X4" s="100">
        <v>9</v>
      </c>
      <c r="Y4" s="103">
        <v>32</v>
      </c>
    </row>
    <row r="5" spans="1:25" ht="15" thickBot="1">
      <c r="A5" s="20" t="s">
        <v>896</v>
      </c>
      <c r="B5" s="10">
        <v>2</v>
      </c>
      <c r="C5" s="11">
        <v>0</v>
      </c>
      <c r="D5" s="11">
        <v>8</v>
      </c>
      <c r="E5" s="12">
        <v>0</v>
      </c>
      <c r="F5" s="5">
        <v>2</v>
      </c>
      <c r="G5" s="6">
        <v>0</v>
      </c>
      <c r="H5" s="6">
        <v>8</v>
      </c>
      <c r="I5" s="6">
        <v>0</v>
      </c>
      <c r="J5" s="13">
        <v>4</v>
      </c>
      <c r="K5" s="13">
        <v>16</v>
      </c>
      <c r="O5" s="4" t="s">
        <v>896</v>
      </c>
      <c r="P5" s="98">
        <v>2</v>
      </c>
      <c r="Q5" s="98">
        <v>0</v>
      </c>
      <c r="R5" s="98">
        <v>8</v>
      </c>
      <c r="S5" s="98">
        <v>0</v>
      </c>
      <c r="T5" s="99">
        <v>2</v>
      </c>
      <c r="U5" s="99">
        <v>0</v>
      </c>
      <c r="V5" s="99">
        <v>8</v>
      </c>
      <c r="W5" s="99">
        <v>0</v>
      </c>
      <c r="X5" s="100">
        <v>4</v>
      </c>
      <c r="Y5" s="103">
        <v>16</v>
      </c>
    </row>
    <row r="6" spans="1:25" ht="15" thickBot="1">
      <c r="A6" s="21" t="s">
        <v>897</v>
      </c>
      <c r="B6" s="10">
        <v>4</v>
      </c>
      <c r="C6" s="11">
        <v>0</v>
      </c>
      <c r="D6" s="11">
        <v>16</v>
      </c>
      <c r="E6" s="12">
        <v>0</v>
      </c>
      <c r="F6" s="5">
        <v>2</v>
      </c>
      <c r="G6" s="6">
        <v>0</v>
      </c>
      <c r="H6" s="6">
        <v>8</v>
      </c>
      <c r="I6" s="6">
        <v>0</v>
      </c>
      <c r="J6" s="13">
        <v>6</v>
      </c>
      <c r="K6" s="13">
        <v>24</v>
      </c>
      <c r="O6" s="102" t="s">
        <v>897</v>
      </c>
      <c r="P6" s="98">
        <v>4</v>
      </c>
      <c r="Q6" s="98">
        <v>0</v>
      </c>
      <c r="R6" s="98">
        <v>16</v>
      </c>
      <c r="S6" s="98">
        <v>0</v>
      </c>
      <c r="T6" s="99">
        <v>2</v>
      </c>
      <c r="U6" s="99">
        <v>0</v>
      </c>
      <c r="V6" s="99">
        <v>8</v>
      </c>
      <c r="W6" s="99">
        <v>0</v>
      </c>
      <c r="X6" s="100">
        <v>6</v>
      </c>
      <c r="Y6" s="103">
        <v>24</v>
      </c>
    </row>
    <row r="7" spans="1:25" ht="15" thickBot="1">
      <c r="A7" s="20" t="s">
        <v>898</v>
      </c>
      <c r="B7" s="10">
        <v>4</v>
      </c>
      <c r="C7" s="11">
        <v>2</v>
      </c>
      <c r="D7" s="11">
        <v>16</v>
      </c>
      <c r="E7" s="12">
        <v>4</v>
      </c>
      <c r="F7" s="5">
        <v>2</v>
      </c>
      <c r="G7" s="6">
        <v>0</v>
      </c>
      <c r="H7" s="6">
        <v>8</v>
      </c>
      <c r="I7" s="6">
        <v>0</v>
      </c>
      <c r="J7" s="13">
        <v>8</v>
      </c>
      <c r="K7" s="13">
        <v>28</v>
      </c>
      <c r="O7" s="4" t="s">
        <v>898</v>
      </c>
      <c r="P7" s="98">
        <v>4</v>
      </c>
      <c r="Q7" s="98">
        <v>2</v>
      </c>
      <c r="R7" s="98">
        <v>16</v>
      </c>
      <c r="S7" s="98">
        <v>4</v>
      </c>
      <c r="T7" s="99">
        <v>2</v>
      </c>
      <c r="U7" s="99">
        <v>0</v>
      </c>
      <c r="V7" s="99">
        <v>8</v>
      </c>
      <c r="W7" s="99">
        <v>0</v>
      </c>
      <c r="X7" s="100">
        <v>8</v>
      </c>
      <c r="Y7" s="103">
        <v>28</v>
      </c>
    </row>
    <row r="8" spans="1:25" ht="15" thickBot="1">
      <c r="A8" s="21" t="s">
        <v>899</v>
      </c>
      <c r="B8" s="10">
        <v>2</v>
      </c>
      <c r="C8" s="11">
        <v>0</v>
      </c>
      <c r="D8" s="11">
        <v>8</v>
      </c>
      <c r="E8" s="12">
        <v>0</v>
      </c>
      <c r="F8" s="5">
        <v>2</v>
      </c>
      <c r="G8" s="6">
        <v>0</v>
      </c>
      <c r="H8" s="6">
        <v>8</v>
      </c>
      <c r="I8" s="6">
        <v>0</v>
      </c>
      <c r="J8" s="13">
        <v>4</v>
      </c>
      <c r="K8" s="13">
        <v>16</v>
      </c>
      <c r="O8" s="102" t="s">
        <v>899</v>
      </c>
      <c r="P8" s="98">
        <v>2</v>
      </c>
      <c r="Q8" s="98">
        <v>0</v>
      </c>
      <c r="R8" s="98">
        <v>8</v>
      </c>
      <c r="S8" s="98">
        <v>0</v>
      </c>
      <c r="T8" s="99">
        <v>2</v>
      </c>
      <c r="U8" s="99">
        <v>0</v>
      </c>
      <c r="V8" s="99">
        <v>8</v>
      </c>
      <c r="W8" s="99">
        <v>0</v>
      </c>
      <c r="X8" s="100">
        <v>4</v>
      </c>
      <c r="Y8" s="103">
        <v>16</v>
      </c>
    </row>
    <row r="9" spans="1:25" ht="15" thickBot="1">
      <c r="A9" s="21" t="s">
        <v>900</v>
      </c>
      <c r="B9" s="10">
        <v>2</v>
      </c>
      <c r="C9" s="11">
        <v>0</v>
      </c>
      <c r="D9" s="11">
        <v>8</v>
      </c>
      <c r="E9" s="12">
        <v>0</v>
      </c>
      <c r="F9" s="5">
        <v>0</v>
      </c>
      <c r="G9" s="6">
        <v>1</v>
      </c>
      <c r="H9" s="6">
        <v>0</v>
      </c>
      <c r="I9" s="6">
        <v>4</v>
      </c>
      <c r="J9" s="13">
        <v>3</v>
      </c>
      <c r="K9" s="13">
        <v>12</v>
      </c>
      <c r="O9" s="109" t="s">
        <v>900</v>
      </c>
      <c r="P9" s="110">
        <v>2</v>
      </c>
      <c r="Q9" s="110">
        <v>0</v>
      </c>
      <c r="R9" s="110">
        <v>8</v>
      </c>
      <c r="S9" s="110">
        <v>0</v>
      </c>
      <c r="T9" s="111">
        <v>0</v>
      </c>
      <c r="U9" s="111">
        <v>1</v>
      </c>
      <c r="V9" s="111">
        <v>0</v>
      </c>
      <c r="W9" s="111">
        <v>4</v>
      </c>
      <c r="X9" s="112">
        <v>3</v>
      </c>
      <c r="Y9" s="113">
        <v>12</v>
      </c>
    </row>
    <row r="10" spans="1:25" ht="15.75" thickBot="1">
      <c r="A10" s="19" t="s">
        <v>138</v>
      </c>
      <c r="B10" s="14">
        <v>18</v>
      </c>
      <c r="C10" s="15">
        <v>4</v>
      </c>
      <c r="D10" s="15">
        <v>72</v>
      </c>
      <c r="E10" s="16">
        <v>8</v>
      </c>
      <c r="F10" s="14">
        <v>10</v>
      </c>
      <c r="G10" s="15">
        <v>2</v>
      </c>
      <c r="H10" s="15">
        <v>40</v>
      </c>
      <c r="I10" s="15">
        <v>8</v>
      </c>
      <c r="J10" s="15">
        <v>34</v>
      </c>
      <c r="K10" s="15">
        <v>128</v>
      </c>
    </row>
    <row r="12" spans="1:25" ht="15.75" thickBot="1">
      <c r="A12" s="9" t="s">
        <v>901</v>
      </c>
      <c r="E12" s="1" t="s">
        <v>142</v>
      </c>
    </row>
    <row r="13" spans="1:25" ht="45.75" customHeight="1" thickBot="1">
      <c r="A13" s="22"/>
      <c r="B13" s="429" t="s">
        <v>902</v>
      </c>
      <c r="C13" s="430"/>
      <c r="E13" s="431" t="s">
        <v>903</v>
      </c>
      <c r="F13" s="431" t="s">
        <v>904</v>
      </c>
      <c r="H13" s="1" t="s">
        <v>905</v>
      </c>
      <c r="O13" s="114" t="s">
        <v>906</v>
      </c>
      <c r="Q13" s="114" t="s">
        <v>906</v>
      </c>
      <c r="T13" s="1" t="s">
        <v>907</v>
      </c>
    </row>
    <row r="14" spans="1:25" ht="15.75" thickBot="1">
      <c r="A14" s="23" t="s">
        <v>908</v>
      </c>
      <c r="B14" s="25" t="s">
        <v>909</v>
      </c>
      <c r="C14" s="25" t="s">
        <v>910</v>
      </c>
      <c r="E14" s="432"/>
      <c r="F14" s="432"/>
      <c r="H14" s="34" t="s">
        <v>911</v>
      </c>
      <c r="I14" s="34">
        <v>4</v>
      </c>
      <c r="O14" s="1" t="s">
        <v>48</v>
      </c>
      <c r="Q14" s="117" t="s">
        <v>912</v>
      </c>
      <c r="R14" s="118" t="s">
        <v>913</v>
      </c>
      <c r="T14" s="1" t="s">
        <v>110</v>
      </c>
      <c r="V14" s="1" t="s">
        <v>110</v>
      </c>
      <c r="W14" s="1" t="s">
        <v>913</v>
      </c>
    </row>
    <row r="15" spans="1:25" ht="29.25" thickBot="1">
      <c r="A15" s="24" t="s">
        <v>914</v>
      </c>
      <c r="B15" s="89">
        <v>60000</v>
      </c>
      <c r="C15" s="89">
        <v>60000</v>
      </c>
      <c r="E15" s="27" t="s">
        <v>914</v>
      </c>
      <c r="F15" s="90">
        <v>90000</v>
      </c>
      <c r="H15" s="34" t="s">
        <v>910</v>
      </c>
      <c r="I15" s="34">
        <v>2</v>
      </c>
      <c r="O15" s="1" t="s">
        <v>915</v>
      </c>
      <c r="Q15" s="115" t="s">
        <v>110</v>
      </c>
      <c r="R15" s="116">
        <v>0</v>
      </c>
      <c r="T15" s="129" t="s">
        <v>915</v>
      </c>
      <c r="V15" s="129" t="s">
        <v>110</v>
      </c>
      <c r="W15" s="132">
        <v>0</v>
      </c>
    </row>
    <row r="16" spans="1:25" ht="15" thickBot="1">
      <c r="A16" s="24" t="s">
        <v>136</v>
      </c>
      <c r="B16" s="89">
        <v>40000</v>
      </c>
      <c r="C16" s="89">
        <v>20000</v>
      </c>
      <c r="E16" s="27" t="s">
        <v>136</v>
      </c>
      <c r="F16" s="90">
        <v>80000</v>
      </c>
      <c r="O16" s="1" t="s">
        <v>916</v>
      </c>
      <c r="Q16" s="115" t="s">
        <v>915</v>
      </c>
      <c r="R16" s="116">
        <v>4</v>
      </c>
      <c r="T16" s="130" t="s">
        <v>917</v>
      </c>
      <c r="V16" s="130" t="s">
        <v>915</v>
      </c>
      <c r="W16" s="130">
        <v>4</v>
      </c>
    </row>
    <row r="17" spans="1:23" ht="43.5" thickBot="1">
      <c r="A17" s="24" t="s">
        <v>137</v>
      </c>
      <c r="B17" s="89">
        <v>130000</v>
      </c>
      <c r="C17" s="89">
        <v>65000</v>
      </c>
      <c r="E17" s="27" t="s">
        <v>137</v>
      </c>
      <c r="F17" s="90">
        <v>210000</v>
      </c>
      <c r="O17" s="1" t="s">
        <v>918</v>
      </c>
      <c r="Q17" s="115" t="s">
        <v>916</v>
      </c>
      <c r="R17" s="116">
        <v>2</v>
      </c>
      <c r="T17" s="129" t="s">
        <v>919</v>
      </c>
      <c r="V17" s="129" t="s">
        <v>917</v>
      </c>
      <c r="W17" s="130">
        <v>4</v>
      </c>
    </row>
    <row r="18" spans="1:23" ht="15.75" thickBot="1">
      <c r="A18" s="23" t="s">
        <v>920</v>
      </c>
      <c r="B18" s="17">
        <f>B15*4+B16+B17</f>
        <v>410000</v>
      </c>
      <c r="C18" s="17">
        <f>C15*I15+C16+C17</f>
        <v>205000</v>
      </c>
      <c r="E18" s="26" t="s">
        <v>920</v>
      </c>
      <c r="F18" s="28">
        <f>I14*F15+F16+F17</f>
        <v>650000</v>
      </c>
      <c r="O18" s="1" t="s">
        <v>921</v>
      </c>
      <c r="Q18" s="115" t="s">
        <v>918</v>
      </c>
      <c r="R18" s="116">
        <v>4</v>
      </c>
      <c r="T18" s="130" t="s">
        <v>922</v>
      </c>
      <c r="V18" s="130" t="s">
        <v>919</v>
      </c>
      <c r="W18" s="130">
        <v>0</v>
      </c>
    </row>
    <row r="19" spans="1:23">
      <c r="O19" s="1" t="s">
        <v>919</v>
      </c>
      <c r="Q19" s="115" t="s">
        <v>921</v>
      </c>
      <c r="R19" s="116">
        <v>2</v>
      </c>
      <c r="T19" s="129" t="s">
        <v>923</v>
      </c>
      <c r="V19" s="129" t="s">
        <v>922</v>
      </c>
      <c r="W19" s="130">
        <v>0</v>
      </c>
    </row>
    <row r="20" spans="1:23">
      <c r="O20" s="1" t="s">
        <v>922</v>
      </c>
      <c r="Q20" s="115" t="s">
        <v>919</v>
      </c>
      <c r="R20" s="116">
        <v>0</v>
      </c>
      <c r="T20" s="131" t="s">
        <v>924</v>
      </c>
      <c r="V20" s="131" t="s">
        <v>923</v>
      </c>
      <c r="W20" s="131">
        <v>0</v>
      </c>
    </row>
    <row r="21" spans="1:23" ht="15" thickBot="1">
      <c r="A21" s="93" t="s">
        <v>925</v>
      </c>
      <c r="E21" s="93" t="s">
        <v>926</v>
      </c>
      <c r="O21" s="1" t="s">
        <v>923</v>
      </c>
      <c r="Q21" s="115" t="s">
        <v>922</v>
      </c>
      <c r="R21" s="116">
        <v>0</v>
      </c>
      <c r="T21" s="129"/>
      <c r="V21" s="131" t="s">
        <v>924</v>
      </c>
      <c r="W21" s="131">
        <v>0</v>
      </c>
    </row>
    <row r="22" spans="1:23" ht="15.75" thickBot="1">
      <c r="A22" s="22"/>
      <c r="B22" s="429" t="s">
        <v>902</v>
      </c>
      <c r="C22" s="430"/>
      <c r="E22" s="431" t="s">
        <v>903</v>
      </c>
      <c r="F22" s="431" t="s">
        <v>904</v>
      </c>
      <c r="O22" s="1" t="s">
        <v>924</v>
      </c>
      <c r="Q22" s="119" t="s">
        <v>923</v>
      </c>
      <c r="R22" s="120">
        <v>0</v>
      </c>
      <c r="T22" s="130"/>
    </row>
    <row r="23" spans="1:23" ht="15.75" thickBot="1">
      <c r="A23" s="23" t="s">
        <v>908</v>
      </c>
      <c r="B23" s="25" t="s">
        <v>909</v>
      </c>
      <c r="C23" s="25" t="s">
        <v>910</v>
      </c>
      <c r="E23" s="432"/>
      <c r="F23" s="432"/>
      <c r="Q23" s="115" t="s">
        <v>924</v>
      </c>
      <c r="R23" s="116">
        <v>0</v>
      </c>
      <c r="T23" s="129"/>
    </row>
    <row r="24" spans="1:23" ht="29.25" thickBot="1">
      <c r="A24" s="24" t="s">
        <v>914</v>
      </c>
      <c r="B24" s="91">
        <f>B15*I14</f>
        <v>240000</v>
      </c>
      <c r="C24" s="91">
        <f>C15*I15</f>
        <v>120000</v>
      </c>
      <c r="E24" s="27" t="s">
        <v>914</v>
      </c>
      <c r="F24" s="92">
        <f>F15*I14</f>
        <v>360000</v>
      </c>
    </row>
    <row r="25" spans="1:23" ht="15" thickBot="1">
      <c r="A25" s="24" t="s">
        <v>136</v>
      </c>
      <c r="B25" s="91">
        <f>B16</f>
        <v>40000</v>
      </c>
      <c r="C25" s="91">
        <f>C16</f>
        <v>20000</v>
      </c>
      <c r="E25" s="27" t="s">
        <v>136</v>
      </c>
      <c r="F25" s="92">
        <f>F16</f>
        <v>80000</v>
      </c>
      <c r="O25" s="1" t="s">
        <v>927</v>
      </c>
    </row>
    <row r="26" spans="1:23" ht="43.5" thickBot="1">
      <c r="A26" s="24" t="s">
        <v>137</v>
      </c>
      <c r="B26" s="91">
        <f>B17</f>
        <v>130000</v>
      </c>
      <c r="C26" s="91">
        <f>C17</f>
        <v>65000</v>
      </c>
      <c r="E26" s="27" t="s">
        <v>137</v>
      </c>
      <c r="F26" s="92">
        <f>F17</f>
        <v>210000</v>
      </c>
      <c r="O26" s="1" t="s">
        <v>48</v>
      </c>
      <c r="Q26" s="205" t="s">
        <v>48</v>
      </c>
    </row>
    <row r="27" spans="1:23" ht="15.75" thickBot="1">
      <c r="A27" s="23" t="s">
        <v>920</v>
      </c>
      <c r="B27" s="17">
        <f>SUM(B24:B26)</f>
        <v>410000</v>
      </c>
      <c r="C27" s="17">
        <f>SUM(C24:C26)</f>
        <v>205000</v>
      </c>
      <c r="E27" s="26" t="s">
        <v>920</v>
      </c>
      <c r="F27" s="28">
        <f>SUM(F24:F26)</f>
        <v>650000</v>
      </c>
      <c r="O27" s="1" t="s">
        <v>928</v>
      </c>
      <c r="Q27" s="204" t="s">
        <v>928</v>
      </c>
    </row>
    <row r="28" spans="1:23">
      <c r="O28" s="1" t="s">
        <v>929</v>
      </c>
      <c r="Q28" s="203" t="s">
        <v>929</v>
      </c>
    </row>
    <row r="29" spans="1:23">
      <c r="Q29" s="206" t="s">
        <v>930</v>
      </c>
    </row>
    <row r="30" spans="1:23" ht="15.75">
      <c r="A30" s="85" t="s">
        <v>71</v>
      </c>
      <c r="B30" s="86" t="s">
        <v>906</v>
      </c>
      <c r="C30" s="86" t="s">
        <v>907</v>
      </c>
      <c r="D30" s="86" t="s">
        <v>138</v>
      </c>
    </row>
    <row r="31" spans="1:23" ht="15">
      <c r="A31" s="3" t="s">
        <v>895</v>
      </c>
      <c r="B31" s="87">
        <f>B4*$B$27+C4*$C$27</f>
        <v>2050000</v>
      </c>
      <c r="C31" s="87">
        <f>F4*$F$27+G4*$F$27</f>
        <v>1950000</v>
      </c>
      <c r="D31" s="87">
        <f>B31+C31</f>
        <v>4000000</v>
      </c>
      <c r="O31" s="1" t="s">
        <v>927</v>
      </c>
    </row>
    <row r="32" spans="1:23" ht="15">
      <c r="A32" s="3" t="s">
        <v>896</v>
      </c>
      <c r="B32" s="87">
        <f t="shared" ref="B32:B36" si="0">B5*$B$27+C5*$C$27</f>
        <v>820000</v>
      </c>
      <c r="C32" s="87">
        <f t="shared" ref="C32:C36" si="1">F5*$F$27+G5*$F$27</f>
        <v>1300000</v>
      </c>
      <c r="D32" s="87">
        <f t="shared" ref="D32:D36" si="2">B32+C32</f>
        <v>2120000</v>
      </c>
      <c r="O32" s="1" t="s">
        <v>48</v>
      </c>
    </row>
    <row r="33" spans="1:16" ht="15">
      <c r="A33" s="3" t="s">
        <v>897</v>
      </c>
      <c r="B33" s="87">
        <f t="shared" si="0"/>
        <v>1640000</v>
      </c>
      <c r="C33" s="87">
        <f t="shared" si="1"/>
        <v>1300000</v>
      </c>
      <c r="D33" s="87">
        <f t="shared" si="2"/>
        <v>2940000</v>
      </c>
      <c r="O33" s="1" t="s">
        <v>931</v>
      </c>
    </row>
    <row r="34" spans="1:16" ht="15">
      <c r="A34" s="3" t="s">
        <v>898</v>
      </c>
      <c r="B34" s="87">
        <f t="shared" si="0"/>
        <v>2050000</v>
      </c>
      <c r="C34" s="87">
        <f t="shared" si="1"/>
        <v>1300000</v>
      </c>
      <c r="D34" s="87">
        <f t="shared" si="2"/>
        <v>3350000</v>
      </c>
      <c r="O34" s="1" t="s">
        <v>932</v>
      </c>
    </row>
    <row r="35" spans="1:16" ht="15">
      <c r="A35" s="3" t="s">
        <v>899</v>
      </c>
      <c r="B35" s="87">
        <f t="shared" si="0"/>
        <v>820000</v>
      </c>
      <c r="C35" s="87">
        <f t="shared" si="1"/>
        <v>1300000</v>
      </c>
      <c r="D35" s="87">
        <f t="shared" si="2"/>
        <v>2120000</v>
      </c>
      <c r="O35" s="1" t="s">
        <v>933</v>
      </c>
    </row>
    <row r="36" spans="1:16" ht="15">
      <c r="A36" s="3" t="s">
        <v>900</v>
      </c>
      <c r="B36" s="87">
        <f t="shared" si="0"/>
        <v>820000</v>
      </c>
      <c r="C36" s="87">
        <f t="shared" si="1"/>
        <v>650000</v>
      </c>
      <c r="D36" s="87">
        <f t="shared" si="2"/>
        <v>1470000</v>
      </c>
      <c r="O36" s="1" t="s">
        <v>934</v>
      </c>
    </row>
    <row r="37" spans="1:16" ht="15">
      <c r="A37" s="36" t="s">
        <v>138</v>
      </c>
      <c r="B37" s="94">
        <f>SUM(B31:B36)</f>
        <v>8200000</v>
      </c>
      <c r="C37" s="94">
        <f t="shared" ref="C37:D37" si="3">SUM(C31:C36)</f>
        <v>7800000</v>
      </c>
      <c r="D37" s="94">
        <f t="shared" si="3"/>
        <v>16000000</v>
      </c>
      <c r="O37" s="1" t="s">
        <v>935</v>
      </c>
    </row>
    <row r="38" spans="1:16">
      <c r="O38" s="1" t="s">
        <v>936</v>
      </c>
    </row>
    <row r="39" spans="1:16">
      <c r="E39" s="155" t="s">
        <v>937</v>
      </c>
      <c r="J39" s="155" t="s">
        <v>938</v>
      </c>
    </row>
    <row r="40" spans="1:16" ht="46.5" customHeight="1">
      <c r="A40" s="96" t="s">
        <v>48</v>
      </c>
      <c r="D40" s="85" t="s">
        <v>71</v>
      </c>
      <c r="E40" s="101" t="s">
        <v>914</v>
      </c>
      <c r="F40" s="101" t="s">
        <v>136</v>
      </c>
      <c r="G40" s="101" t="s">
        <v>137</v>
      </c>
      <c r="H40" s="34" t="s">
        <v>939</v>
      </c>
      <c r="J40" s="85" t="s">
        <v>71</v>
      </c>
      <c r="K40" s="101" t="s">
        <v>914</v>
      </c>
      <c r="L40" s="101" t="s">
        <v>136</v>
      </c>
      <c r="M40" s="101" t="s">
        <v>137</v>
      </c>
      <c r="N40" s="34" t="s">
        <v>939</v>
      </c>
      <c r="O40" s="155" t="s">
        <v>940</v>
      </c>
    </row>
    <row r="41" spans="1:16" ht="15">
      <c r="A41" s="95" t="s">
        <v>895</v>
      </c>
      <c r="D41" s="3" t="s">
        <v>895</v>
      </c>
      <c r="E41" s="154">
        <f>$B$24*B4</f>
        <v>960000</v>
      </c>
      <c r="F41" s="154">
        <f>$B$25*B4</f>
        <v>160000</v>
      </c>
      <c r="G41" s="154">
        <f>$B$26*B4</f>
        <v>520000</v>
      </c>
      <c r="H41" s="35">
        <f>SUM(E41:G41)</f>
        <v>1640000</v>
      </c>
      <c r="J41" s="3" t="s">
        <v>895</v>
      </c>
      <c r="K41" s="154">
        <f>$C$24*C4</f>
        <v>240000</v>
      </c>
      <c r="L41" s="154">
        <f>$C$25*C4</f>
        <v>40000</v>
      </c>
      <c r="M41" s="154">
        <f>$C$26*C4</f>
        <v>130000</v>
      </c>
      <c r="N41" s="35">
        <f>SUM(K41:M41)</f>
        <v>410000</v>
      </c>
      <c r="O41" s="156">
        <f>H41+N41</f>
        <v>2050000</v>
      </c>
      <c r="P41" s="153">
        <f>O41-B31</f>
        <v>0</v>
      </c>
    </row>
    <row r="42" spans="1:16" ht="15">
      <c r="A42" s="95" t="s">
        <v>896</v>
      </c>
      <c r="D42" s="3" t="s">
        <v>896</v>
      </c>
      <c r="E42" s="154">
        <f t="shared" ref="E42:E46" si="4">$B$24*B5</f>
        <v>480000</v>
      </c>
      <c r="F42" s="154">
        <f t="shared" ref="F42:F46" si="5">$B$25*B5</f>
        <v>80000</v>
      </c>
      <c r="G42" s="154">
        <f t="shared" ref="G42:G46" si="6">$B$26*B5</f>
        <v>260000</v>
      </c>
      <c r="H42" s="35">
        <f t="shared" ref="H42:H46" si="7">SUM(E42:G42)</f>
        <v>820000</v>
      </c>
      <c r="J42" s="3" t="s">
        <v>896</v>
      </c>
      <c r="K42" s="154">
        <f t="shared" ref="K42:K46" si="8">$C$24*C5</f>
        <v>0</v>
      </c>
      <c r="L42" s="154">
        <f t="shared" ref="L42:L46" si="9">$C$25*C5</f>
        <v>0</v>
      </c>
      <c r="M42" s="154">
        <f t="shared" ref="M42:M46" si="10">$C$26*C5</f>
        <v>0</v>
      </c>
      <c r="N42" s="35">
        <f t="shared" ref="N42:N46" si="11">SUM(K42:M42)</f>
        <v>0</v>
      </c>
      <c r="O42" s="156">
        <f t="shared" ref="O42:O46" si="12">H42+N42</f>
        <v>820000</v>
      </c>
      <c r="P42" s="153">
        <f t="shared" ref="P42:P46" si="13">O42-B32</f>
        <v>0</v>
      </c>
    </row>
    <row r="43" spans="1:16" ht="15">
      <c r="A43" s="95" t="s">
        <v>897</v>
      </c>
      <c r="D43" s="3" t="s">
        <v>897</v>
      </c>
      <c r="E43" s="154">
        <f t="shared" si="4"/>
        <v>960000</v>
      </c>
      <c r="F43" s="154">
        <f t="shared" si="5"/>
        <v>160000</v>
      </c>
      <c r="G43" s="154">
        <f t="shared" si="6"/>
        <v>520000</v>
      </c>
      <c r="H43" s="35">
        <f t="shared" si="7"/>
        <v>1640000</v>
      </c>
      <c r="J43" s="3" t="s">
        <v>897</v>
      </c>
      <c r="K43" s="154">
        <f t="shared" si="8"/>
        <v>0</v>
      </c>
      <c r="L43" s="154">
        <f t="shared" si="9"/>
        <v>0</v>
      </c>
      <c r="M43" s="154">
        <f t="shared" si="10"/>
        <v>0</v>
      </c>
      <c r="N43" s="35">
        <f t="shared" si="11"/>
        <v>0</v>
      </c>
      <c r="O43" s="156">
        <f t="shared" si="12"/>
        <v>1640000</v>
      </c>
      <c r="P43" s="153">
        <f t="shared" si="13"/>
        <v>0</v>
      </c>
    </row>
    <row r="44" spans="1:16" ht="15">
      <c r="A44" s="95" t="s">
        <v>898</v>
      </c>
      <c r="D44" s="3" t="s">
        <v>898</v>
      </c>
      <c r="E44" s="154">
        <f t="shared" si="4"/>
        <v>960000</v>
      </c>
      <c r="F44" s="154">
        <f t="shared" si="5"/>
        <v>160000</v>
      </c>
      <c r="G44" s="154">
        <f t="shared" si="6"/>
        <v>520000</v>
      </c>
      <c r="H44" s="35">
        <f t="shared" si="7"/>
        <v>1640000</v>
      </c>
      <c r="J44" s="3" t="s">
        <v>898</v>
      </c>
      <c r="K44" s="154">
        <f t="shared" si="8"/>
        <v>240000</v>
      </c>
      <c r="L44" s="154">
        <f t="shared" si="9"/>
        <v>40000</v>
      </c>
      <c r="M44" s="154">
        <f t="shared" si="10"/>
        <v>130000</v>
      </c>
      <c r="N44" s="35">
        <f t="shared" si="11"/>
        <v>410000</v>
      </c>
      <c r="O44" s="156">
        <f t="shared" si="12"/>
        <v>2050000</v>
      </c>
      <c r="P44" s="153">
        <f t="shared" si="13"/>
        <v>0</v>
      </c>
    </row>
    <row r="45" spans="1:16" ht="15">
      <c r="A45" s="95" t="s">
        <v>899</v>
      </c>
      <c r="D45" s="3" t="s">
        <v>899</v>
      </c>
      <c r="E45" s="154">
        <f t="shared" si="4"/>
        <v>480000</v>
      </c>
      <c r="F45" s="154">
        <f t="shared" si="5"/>
        <v>80000</v>
      </c>
      <c r="G45" s="154">
        <f t="shared" si="6"/>
        <v>260000</v>
      </c>
      <c r="H45" s="35">
        <f t="shared" si="7"/>
        <v>820000</v>
      </c>
      <c r="J45" s="3" t="s">
        <v>899</v>
      </c>
      <c r="K45" s="154">
        <f t="shared" si="8"/>
        <v>0</v>
      </c>
      <c r="L45" s="154">
        <f t="shared" si="9"/>
        <v>0</v>
      </c>
      <c r="M45" s="154">
        <f t="shared" si="10"/>
        <v>0</v>
      </c>
      <c r="N45" s="35">
        <f t="shared" si="11"/>
        <v>0</v>
      </c>
      <c r="O45" s="156">
        <f t="shared" si="12"/>
        <v>820000</v>
      </c>
      <c r="P45" s="153">
        <f t="shared" si="13"/>
        <v>0</v>
      </c>
    </row>
    <row r="46" spans="1:16" ht="15">
      <c r="A46" s="97" t="s">
        <v>900</v>
      </c>
      <c r="D46" s="3" t="s">
        <v>900</v>
      </c>
      <c r="E46" s="154">
        <f t="shared" si="4"/>
        <v>480000</v>
      </c>
      <c r="F46" s="154">
        <f t="shared" si="5"/>
        <v>80000</v>
      </c>
      <c r="G46" s="154">
        <f t="shared" si="6"/>
        <v>260000</v>
      </c>
      <c r="H46" s="35">
        <f t="shared" si="7"/>
        <v>820000</v>
      </c>
      <c r="J46" s="3" t="s">
        <v>900</v>
      </c>
      <c r="K46" s="154">
        <f t="shared" si="8"/>
        <v>0</v>
      </c>
      <c r="L46" s="154">
        <f t="shared" si="9"/>
        <v>0</v>
      </c>
      <c r="M46" s="154">
        <f t="shared" si="10"/>
        <v>0</v>
      </c>
      <c r="N46" s="35">
        <f t="shared" si="11"/>
        <v>0</v>
      </c>
      <c r="O46" s="156">
        <f t="shared" si="12"/>
        <v>820000</v>
      </c>
      <c r="P46" s="153">
        <f t="shared" si="13"/>
        <v>0</v>
      </c>
    </row>
    <row r="47" spans="1:16" ht="15">
      <c r="D47" s="88" t="s">
        <v>138</v>
      </c>
      <c r="E47" s="35">
        <f>SUM(E41:E46)</f>
        <v>4320000</v>
      </c>
      <c r="F47" s="35">
        <f t="shared" ref="F47:H47" si="14">SUM(F41:F46)</f>
        <v>720000</v>
      </c>
      <c r="G47" s="35">
        <f t="shared" si="14"/>
        <v>2340000</v>
      </c>
      <c r="H47" s="35">
        <f t="shared" si="14"/>
        <v>7380000</v>
      </c>
      <c r="J47" s="88" t="s">
        <v>138</v>
      </c>
      <c r="K47" s="35">
        <f>SUM(K41:K46)</f>
        <v>480000</v>
      </c>
      <c r="L47" s="35">
        <f t="shared" ref="L47" si="15">SUM(L41:L46)</f>
        <v>80000</v>
      </c>
      <c r="M47" s="35">
        <f t="shared" ref="M47" si="16">SUM(M41:M46)</f>
        <v>260000</v>
      </c>
      <c r="N47" s="35">
        <f t="shared" ref="N47" si="17">SUM(N41:N46)</f>
        <v>820000</v>
      </c>
      <c r="O47" s="155"/>
    </row>
    <row r="49" spans="1:16">
      <c r="A49" s="1" t="s">
        <v>48</v>
      </c>
    </row>
    <row r="50" spans="1:16">
      <c r="A50" s="1" t="s">
        <v>941</v>
      </c>
    </row>
    <row r="51" spans="1:16">
      <c r="A51" s="1" t="s">
        <v>942</v>
      </c>
      <c r="E51" s="155" t="s">
        <v>943</v>
      </c>
      <c r="K51" s="155" t="s">
        <v>944</v>
      </c>
    </row>
    <row r="52" spans="1:16" ht="114">
      <c r="A52" s="1"/>
      <c r="D52" s="85" t="s">
        <v>71</v>
      </c>
      <c r="E52" s="101" t="s">
        <v>914</v>
      </c>
      <c r="F52" s="101" t="s">
        <v>136</v>
      </c>
      <c r="G52" s="101" t="s">
        <v>137</v>
      </c>
      <c r="H52" s="34" t="s">
        <v>945</v>
      </c>
      <c r="J52" s="85" t="s">
        <v>71</v>
      </c>
      <c r="K52" s="101" t="s">
        <v>914</v>
      </c>
      <c r="L52" s="101" t="s">
        <v>136</v>
      </c>
      <c r="M52" s="101" t="s">
        <v>137</v>
      </c>
      <c r="N52" s="34" t="s">
        <v>946</v>
      </c>
      <c r="O52" s="155" t="s">
        <v>940</v>
      </c>
    </row>
    <row r="53" spans="1:16" ht="15">
      <c r="D53" s="3" t="s">
        <v>895</v>
      </c>
      <c r="E53" s="154">
        <f>$F$24*F4</f>
        <v>720000</v>
      </c>
      <c r="F53" s="154">
        <f>$F$25*F4</f>
        <v>160000</v>
      </c>
      <c r="G53" s="154">
        <f>$F$26*F4</f>
        <v>420000</v>
      </c>
      <c r="H53" s="35">
        <f>SUM(E53:G53)</f>
        <v>1300000</v>
      </c>
      <c r="J53" s="3" t="s">
        <v>895</v>
      </c>
      <c r="K53" s="154">
        <f>$F$24*G4</f>
        <v>360000</v>
      </c>
      <c r="L53" s="154">
        <f>$F$25*G4</f>
        <v>80000</v>
      </c>
      <c r="M53" s="154">
        <f>$F$26*G4</f>
        <v>210000</v>
      </c>
      <c r="N53" s="35">
        <f>SUM(K53:M53)</f>
        <v>650000</v>
      </c>
      <c r="O53" s="156">
        <f>H53+N53</f>
        <v>1950000</v>
      </c>
      <c r="P53" s="153">
        <f>O53-C31</f>
        <v>0</v>
      </c>
    </row>
    <row r="54" spans="1:16" ht="15">
      <c r="D54" s="3" t="s">
        <v>896</v>
      </c>
      <c r="E54" s="154">
        <f t="shared" ref="E54:E58" si="18">$F$24*F5</f>
        <v>720000</v>
      </c>
      <c r="F54" s="154">
        <f t="shared" ref="F54:F58" si="19">$F$25*F5</f>
        <v>160000</v>
      </c>
      <c r="G54" s="154">
        <f t="shared" ref="G54:G58" si="20">$F$26*F5</f>
        <v>420000</v>
      </c>
      <c r="H54" s="35">
        <f t="shared" ref="H54:H58" si="21">SUM(E54:G54)</f>
        <v>1300000</v>
      </c>
      <c r="J54" s="3" t="s">
        <v>896</v>
      </c>
      <c r="K54" s="154">
        <f t="shared" ref="K54:K58" si="22">$F$24*G5</f>
        <v>0</v>
      </c>
      <c r="L54" s="154">
        <f t="shared" ref="L54:L58" si="23">$F$25*G5</f>
        <v>0</v>
      </c>
      <c r="M54" s="154">
        <f t="shared" ref="M54:M58" si="24">$F$26*G5</f>
        <v>0</v>
      </c>
      <c r="N54" s="35">
        <f t="shared" ref="N54:N58" si="25">SUM(K54:M54)</f>
        <v>0</v>
      </c>
      <c r="O54" s="156">
        <f t="shared" ref="O54:O58" si="26">H54+N54</f>
        <v>1300000</v>
      </c>
      <c r="P54" s="153">
        <f t="shared" ref="P54:P58" si="27">O54-C32</f>
        <v>0</v>
      </c>
    </row>
    <row r="55" spans="1:16" ht="15">
      <c r="D55" s="3" t="s">
        <v>897</v>
      </c>
      <c r="E55" s="154">
        <f t="shared" si="18"/>
        <v>720000</v>
      </c>
      <c r="F55" s="154">
        <f t="shared" si="19"/>
        <v>160000</v>
      </c>
      <c r="G55" s="154">
        <f t="shared" si="20"/>
        <v>420000</v>
      </c>
      <c r="H55" s="35">
        <f t="shared" si="21"/>
        <v>1300000</v>
      </c>
      <c r="J55" s="3" t="s">
        <v>897</v>
      </c>
      <c r="K55" s="154">
        <f t="shared" si="22"/>
        <v>0</v>
      </c>
      <c r="L55" s="154">
        <f t="shared" si="23"/>
        <v>0</v>
      </c>
      <c r="M55" s="154">
        <f t="shared" si="24"/>
        <v>0</v>
      </c>
      <c r="N55" s="35">
        <f t="shared" si="25"/>
        <v>0</v>
      </c>
      <c r="O55" s="156">
        <f t="shared" si="26"/>
        <v>1300000</v>
      </c>
      <c r="P55" s="153">
        <f t="shared" si="27"/>
        <v>0</v>
      </c>
    </row>
    <row r="56" spans="1:16" ht="15">
      <c r="D56" s="3" t="s">
        <v>898</v>
      </c>
      <c r="E56" s="154">
        <f t="shared" si="18"/>
        <v>720000</v>
      </c>
      <c r="F56" s="154">
        <f t="shared" si="19"/>
        <v>160000</v>
      </c>
      <c r="G56" s="154">
        <f t="shared" si="20"/>
        <v>420000</v>
      </c>
      <c r="H56" s="35">
        <f t="shared" si="21"/>
        <v>1300000</v>
      </c>
      <c r="J56" s="3" t="s">
        <v>898</v>
      </c>
      <c r="K56" s="154">
        <f t="shared" si="22"/>
        <v>0</v>
      </c>
      <c r="L56" s="154">
        <f t="shared" si="23"/>
        <v>0</v>
      </c>
      <c r="M56" s="154">
        <f t="shared" si="24"/>
        <v>0</v>
      </c>
      <c r="N56" s="35">
        <f t="shared" si="25"/>
        <v>0</v>
      </c>
      <c r="O56" s="156">
        <f t="shared" si="26"/>
        <v>1300000</v>
      </c>
      <c r="P56" s="153">
        <f t="shared" si="27"/>
        <v>0</v>
      </c>
    </row>
    <row r="57" spans="1:16" ht="15">
      <c r="D57" s="3" t="s">
        <v>899</v>
      </c>
      <c r="E57" s="154">
        <f t="shared" si="18"/>
        <v>720000</v>
      </c>
      <c r="F57" s="154">
        <f t="shared" si="19"/>
        <v>160000</v>
      </c>
      <c r="G57" s="154">
        <f t="shared" si="20"/>
        <v>420000</v>
      </c>
      <c r="H57" s="35">
        <f t="shared" si="21"/>
        <v>1300000</v>
      </c>
      <c r="J57" s="3" t="s">
        <v>899</v>
      </c>
      <c r="K57" s="154">
        <f t="shared" si="22"/>
        <v>0</v>
      </c>
      <c r="L57" s="154">
        <f t="shared" si="23"/>
        <v>0</v>
      </c>
      <c r="M57" s="154">
        <f t="shared" si="24"/>
        <v>0</v>
      </c>
      <c r="N57" s="35">
        <f t="shared" si="25"/>
        <v>0</v>
      </c>
      <c r="O57" s="156">
        <f t="shared" si="26"/>
        <v>1300000</v>
      </c>
      <c r="P57" s="153">
        <f t="shared" si="27"/>
        <v>0</v>
      </c>
    </row>
    <row r="58" spans="1:16" ht="15">
      <c r="D58" s="3" t="s">
        <v>900</v>
      </c>
      <c r="E58" s="154">
        <f t="shared" si="18"/>
        <v>0</v>
      </c>
      <c r="F58" s="154">
        <f t="shared" si="19"/>
        <v>0</v>
      </c>
      <c r="G58" s="154">
        <f t="shared" si="20"/>
        <v>0</v>
      </c>
      <c r="H58" s="35">
        <f t="shared" si="21"/>
        <v>0</v>
      </c>
      <c r="J58" s="3" t="s">
        <v>900</v>
      </c>
      <c r="K58" s="154">
        <f t="shared" si="22"/>
        <v>360000</v>
      </c>
      <c r="L58" s="154">
        <f t="shared" si="23"/>
        <v>80000</v>
      </c>
      <c r="M58" s="154">
        <f t="shared" si="24"/>
        <v>210000</v>
      </c>
      <c r="N58" s="35">
        <f t="shared" si="25"/>
        <v>650000</v>
      </c>
      <c r="O58" s="156">
        <f t="shared" si="26"/>
        <v>650000</v>
      </c>
      <c r="P58" s="153">
        <f t="shared" si="27"/>
        <v>0</v>
      </c>
    </row>
    <row r="59" spans="1:16" ht="15">
      <c r="D59" s="88" t="s">
        <v>138</v>
      </c>
      <c r="E59" s="35">
        <f>SUM(E53:E58)</f>
        <v>3600000</v>
      </c>
      <c r="F59" s="35">
        <f t="shared" ref="F59" si="28">SUM(F53:F58)</f>
        <v>800000</v>
      </c>
      <c r="G59" s="35">
        <f t="shared" ref="G59" si="29">SUM(G53:G58)</f>
        <v>2100000</v>
      </c>
      <c r="H59" s="35">
        <f t="shared" ref="H59" si="30">SUM(H53:H58)</f>
        <v>6500000</v>
      </c>
      <c r="J59" s="88" t="s">
        <v>138</v>
      </c>
      <c r="K59" s="35">
        <f>SUM(K53:K58)</f>
        <v>720000</v>
      </c>
      <c r="L59" s="35">
        <f t="shared" ref="L59" si="31">SUM(L53:L58)</f>
        <v>160000</v>
      </c>
      <c r="M59" s="35">
        <f t="shared" ref="M59" si="32">SUM(M53:M58)</f>
        <v>420000</v>
      </c>
      <c r="N59" s="35">
        <f t="shared" ref="N59" si="33">SUM(N53:N58)</f>
        <v>1300000</v>
      </c>
    </row>
  </sheetData>
  <sheetProtection algorithmName="SHA-512" hashValue="DmiGp8scbgUkB5m04aRXHjmfTqzKKGmsimuKpPLIWOCXBuObKXlqOHMn0fYQfV7XfCVujBnyNCQq4bpBqcpTCQ==" saltValue="0WkPXIqX/ynZlFnDzgxrbQ==" spinCount="100000" sheet="1" objects="1" scenarios="1"/>
  <mergeCells count="13">
    <mergeCell ref="J1:K1"/>
    <mergeCell ref="B2:C2"/>
    <mergeCell ref="D2:E2"/>
    <mergeCell ref="F2:G2"/>
    <mergeCell ref="H2:I2"/>
    <mergeCell ref="B22:C22"/>
    <mergeCell ref="E22:E23"/>
    <mergeCell ref="F22:F23"/>
    <mergeCell ref="B1:E1"/>
    <mergeCell ref="F1:I1"/>
    <mergeCell ref="B13:C13"/>
    <mergeCell ref="F13:F14"/>
    <mergeCell ref="E13:E14"/>
  </mergeCells>
  <pageMargins left="0.7" right="0.7" top="0.75" bottom="0.75" header="0.3" footer="0.3"/>
  <tableParts count="10">
    <tablePart r:id="rId1"/>
    <tablePart r:id="rId2"/>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6414E03AD77424AA88A0126C2D45E46" ma:contentTypeVersion="14" ma:contentTypeDescription="Ustvari nov dokument." ma:contentTypeScope="" ma:versionID="c9521ae41de989d9f83ab5cf37684cc9">
  <xsd:schema xmlns:xsd="http://www.w3.org/2001/XMLSchema" xmlns:xs="http://www.w3.org/2001/XMLSchema" xmlns:p="http://schemas.microsoft.com/office/2006/metadata/properties" xmlns:ns2="79a46866-bc65-4f35-875d-3d44fc39abc1" xmlns:ns3="678d5482-0d87-4dac-b852-b2b43d2e6583" targetNamespace="http://schemas.microsoft.com/office/2006/metadata/properties" ma:root="true" ma:fieldsID="78b54711c3853b1b7fcae8c566e4163d" ns2:_="" ns3:_="">
    <xsd:import namespace="79a46866-bc65-4f35-875d-3d44fc39abc1"/>
    <xsd:import namespace="678d5482-0d87-4dac-b852-b2b43d2e65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46866-bc65-4f35-875d-3d44fc39a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Oznake slike" ma:readOnly="false" ma:fieldId="{5cf76f15-5ced-4ddc-b409-7134ff3c332f}" ma:taxonomyMulti="true" ma:sspId="f63ae665-506a-473f-a774-2995a0471ea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d5482-0d87-4dac-b852-b2b43d2e6583" elementFormDefault="qualified">
    <xsd:import namespace="http://schemas.microsoft.com/office/2006/documentManagement/types"/>
    <xsd:import namespace="http://schemas.microsoft.com/office/infopath/2007/PartnerControls"/>
    <xsd:element name="SharedWithUsers" ma:index="16"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V skupni rabi s podrobnostmi" ma:internalName="SharedWithDetails" ma:readOnly="true">
      <xsd:simpleType>
        <xsd:restriction base="dms:Note">
          <xsd:maxLength value="255"/>
        </xsd:restriction>
      </xsd:simpleType>
    </xsd:element>
    <xsd:element name="TaxCatchAll" ma:index="20" nillable="true" ma:displayName="Taxonomy Catch All Column" ma:hidden="true" ma:list="{a3990fe6-c164-4fe3-a876-310b946d653b}" ma:internalName="TaxCatchAll" ma:showField="CatchAllData" ma:web="678d5482-0d87-4dac-b852-b2b43d2e65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a46866-bc65-4f35-875d-3d44fc39abc1">
      <Terms xmlns="http://schemas.microsoft.com/office/infopath/2007/PartnerControls"/>
    </lcf76f155ced4ddcb4097134ff3c332f>
    <TaxCatchAll xmlns="678d5482-0d87-4dac-b852-b2b43d2e6583" xsi:nil="true"/>
  </documentManagement>
</p:properties>
</file>

<file path=customXml/itemProps1.xml><?xml version="1.0" encoding="utf-8"?>
<ds:datastoreItem xmlns:ds="http://schemas.openxmlformats.org/officeDocument/2006/customXml" ds:itemID="{EA79DE3D-1BDA-4FC4-939A-D8BDD09638BC}"/>
</file>

<file path=customXml/itemProps2.xml><?xml version="1.0" encoding="utf-8"?>
<ds:datastoreItem xmlns:ds="http://schemas.openxmlformats.org/officeDocument/2006/customXml" ds:itemID="{89CFAA6E-A185-450D-ACB5-82E2F659C9C1}"/>
</file>

<file path=customXml/itemProps3.xml><?xml version="1.0" encoding="utf-8"?>
<ds:datastoreItem xmlns:ds="http://schemas.openxmlformats.org/officeDocument/2006/customXml" ds:itemID="{FE5AF1F4-935B-4720-9534-E7CB93ADB88D}"/>
</file>

<file path=docProps/app.xml><?xml version="1.0" encoding="utf-8"?>
<Properties xmlns="http://schemas.openxmlformats.org/officeDocument/2006/extended-properties" xmlns:vt="http://schemas.openxmlformats.org/officeDocument/2006/docPropsVTypes">
  <Application>Microsoft Excel Online</Application>
  <Manager/>
  <Company>MJU</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Marija Lesjak</dc:creator>
  <cp:keywords/>
  <dc:description/>
  <cp:lastModifiedBy>Maja Petrovič</cp:lastModifiedBy>
  <cp:revision/>
  <dcterms:created xsi:type="dcterms:W3CDTF">2025-03-05T18:00:06Z</dcterms:created>
  <dcterms:modified xsi:type="dcterms:W3CDTF">2025-03-27T14:17:40Z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0x01010086414E03AD77424AA88A0126C2D45E46</vt:lpwstr>
  </property>
  <property fmtid="{D5CDD505-2E9C-101B-9397-08002B2CF9AE}" pid="3" name="MediaServiceImageTags">
    <vt:lpwstr/>
  </property>
</Properties>
</file>